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Surface1\Documents\Kanalizacja\"/>
    </mc:Choice>
  </mc:AlternateContent>
  <workbookProtection workbookAlgorithmName="SHA-512" workbookHashValue="XtFiRUGWy+2pHGsXyR9hKWthxIfAQ4eITnZaiUMkrjtPbJ7C6gXWxmekRQOXnvE/w/zZvGSopBrqXz3TkItRnA==" workbookSaltValue="Eeas/dCvwSUbRrE7eULvOQ==" workbookSpinCount="100000" lockStructure="1"/>
  <bookViews>
    <workbookView xWindow="0" yWindow="0" windowWidth="28800" windowHeight="12938" tabRatio="917" activeTab="16"/>
  </bookViews>
  <sheets>
    <sheet name="Buszkowice" sheetId="1" r:id="rId1"/>
    <sheet name="Dąbrowa Dolna" sheetId="2" r:id="rId2"/>
    <sheet name="Dąbrowa Środkowa" sheetId="3" r:id="rId3"/>
    <sheet name="Dłużyce" sheetId="4" r:id="rId4"/>
    <sheet name="Dziesław" sheetId="5" r:id="rId5"/>
    <sheet name="Krzyżowa" sheetId="6" r:id="rId6"/>
    <sheet name="Ręszów" sheetId="7" r:id="rId7"/>
    <sheet name="Turów" sheetId="8" r:id="rId8"/>
    <sheet name="Wielowieś" sheetId="9" r:id="rId9"/>
    <sheet name="Zaborów" sheetId="10" r:id="rId10"/>
    <sheet name="Przychowa" sheetId="11" r:id="rId11"/>
    <sheet name="Parszowice" sheetId="12" r:id="rId12"/>
    <sheet name="Sitno" sheetId="13" r:id="rId13"/>
    <sheet name="Dziewin" sheetId="14" r:id="rId14"/>
    <sheet name="ZX14" sheetId="15" state="hidden" r:id="rId15"/>
    <sheet name="Zbiorcza" sheetId="16" r:id="rId16"/>
    <sheet name="Ceny jednostkowe" sheetId="17" r:id="rId17"/>
  </sheets>
  <definedNames>
    <definedName name="Z_2789FC04_2E36_4D35_9415_F233AAB86BF1_.wvu.Cols" localSheetId="16" hidden="1">'Ceny jednostkowe'!$Z:$Z</definedName>
  </definedNames>
  <calcPr calcId="171027"/>
  <customWorkbookViews>
    <customWorkbookView name="Lenovo - Widok osobisty" guid="{2789FC04-2E36-4D35-9415-F233AAB86BF1}" mergeInterval="0" personalView="1" maximized="1" xWindow="-8" yWindow="-8" windowWidth="1616" windowHeight="876" tabRatio="917" activeSheetId="1"/>
  </customWorkbookViews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Z3" i="17" l="1"/>
  <c r="W17" i="16" l="1"/>
  <c r="AP3" i="4"/>
  <c r="AS3" i="4"/>
  <c r="AN3" i="1"/>
  <c r="AI3" i="1" l="1"/>
  <c r="M13" i="11" l="1"/>
  <c r="M12" i="11"/>
  <c r="G13" i="11"/>
  <c r="G12" i="11"/>
  <c r="M10" i="14"/>
  <c r="M9" i="14"/>
  <c r="M8" i="14"/>
  <c r="M7" i="14"/>
  <c r="M6" i="14"/>
  <c r="M5" i="14"/>
  <c r="M4" i="14"/>
  <c r="M3" i="14"/>
  <c r="G3" i="14"/>
  <c r="AE16" i="10"/>
  <c r="P16" i="10"/>
  <c r="N9" i="1" l="1"/>
  <c r="N10" i="1"/>
  <c r="AI3" i="14"/>
  <c r="AF16" i="10"/>
  <c r="AG16" i="10"/>
  <c r="R16" i="10"/>
  <c r="AP3" i="1" l="1"/>
  <c r="AH14" i="10" l="1"/>
  <c r="AK3" i="15" l="1"/>
  <c r="AH3" i="15"/>
  <c r="AF3" i="15"/>
  <c r="AE3" i="15"/>
  <c r="AD3" i="15"/>
  <c r="W3" i="15"/>
  <c r="V3" i="15"/>
  <c r="U3" i="15"/>
  <c r="T3" i="15"/>
  <c r="S3" i="15"/>
  <c r="R3" i="15"/>
  <c r="Q3" i="15"/>
  <c r="P3" i="15"/>
  <c r="O3" i="15"/>
  <c r="N3" i="15"/>
  <c r="M3" i="15"/>
  <c r="AL3" i="15"/>
  <c r="L3" i="15"/>
  <c r="K3" i="15"/>
  <c r="AJ3" i="15"/>
  <c r="J3" i="15"/>
  <c r="AI3" i="15"/>
  <c r="I3" i="15"/>
  <c r="AC3" i="15"/>
  <c r="H3" i="15"/>
  <c r="G3" i="15"/>
  <c r="AB3" i="15"/>
  <c r="F3" i="15"/>
  <c r="AA3" i="15"/>
  <c r="E3" i="15"/>
  <c r="Z3" i="15"/>
  <c r="D3" i="15"/>
  <c r="T19" i="5" l="1"/>
  <c r="T17" i="5"/>
  <c r="T16" i="5"/>
  <c r="T15" i="5"/>
  <c r="T14" i="5"/>
  <c r="T13" i="5"/>
  <c r="T9" i="5"/>
  <c r="T8" i="5"/>
  <c r="T7" i="5"/>
  <c r="T6" i="5"/>
  <c r="T4" i="5"/>
  <c r="R15" i="11"/>
  <c r="R14" i="14"/>
  <c r="R7" i="13"/>
  <c r="R23" i="12"/>
  <c r="R20" i="9"/>
  <c r="R11" i="8"/>
  <c r="R10" i="7"/>
  <c r="R14" i="6"/>
  <c r="R7" i="2"/>
  <c r="R11" i="1"/>
  <c r="AU8" i="3"/>
  <c r="AU10" i="3" s="1"/>
  <c r="AI6" i="16" s="1"/>
  <c r="AU13" i="4"/>
  <c r="AU15" i="4" s="1"/>
  <c r="AI14" i="16" s="1"/>
  <c r="AU20" i="5"/>
  <c r="AU22" i="5" s="1"/>
  <c r="AI5" i="16" s="1"/>
  <c r="AU12" i="8"/>
  <c r="AU14" i="8" s="1"/>
  <c r="AI8" i="16" s="1"/>
  <c r="AU16" i="10"/>
  <c r="AU18" i="10" s="1"/>
  <c r="AI16" i="16" s="1"/>
  <c r="AU24" i="12"/>
  <c r="Q24" i="12" s="1"/>
  <c r="AU10" i="2"/>
  <c r="AI7" i="16" s="1"/>
  <c r="AU17" i="6"/>
  <c r="AI11" i="16" s="1"/>
  <c r="AU13" i="7"/>
  <c r="AI9" i="16" s="1"/>
  <c r="AU23" i="9"/>
  <c r="AI13" i="16" s="1"/>
  <c r="AU18" i="11"/>
  <c r="AI4" i="16" s="1"/>
  <c r="AU10" i="13"/>
  <c r="AI10" i="16" s="1"/>
  <c r="AU16" i="14"/>
  <c r="AI15" i="16" s="1"/>
  <c r="AU12" i="1"/>
  <c r="AU14" i="1" s="1"/>
  <c r="AI3" i="16" s="1"/>
  <c r="AU26" i="12" l="1"/>
  <c r="AI12" i="16" s="1"/>
  <c r="Q16" i="10"/>
  <c r="Q8" i="3"/>
  <c r="Q20" i="5"/>
  <c r="Q22" i="5" s="1"/>
  <c r="J5" i="16" s="1"/>
  <c r="AI17" i="16"/>
  <c r="Q12" i="8"/>
  <c r="Q13" i="4"/>
  <c r="Q15" i="4" s="1"/>
  <c r="J14" i="16" s="1"/>
  <c r="T8" i="2"/>
  <c r="Q13" i="7"/>
  <c r="J9" i="16" s="1"/>
  <c r="Q17" i="6"/>
  <c r="J11" i="16" s="1"/>
  <c r="Q10" i="2"/>
  <c r="J7" i="16" s="1"/>
  <c r="U14" i="14"/>
  <c r="U16" i="14" s="1"/>
  <c r="N15" i="16" s="1"/>
  <c r="T14" i="14"/>
  <c r="T16" i="14" s="1"/>
  <c r="M15" i="16" s="1"/>
  <c r="S14" i="14"/>
  <c r="S16" i="14" s="1"/>
  <c r="L15" i="16" s="1"/>
  <c r="Q16" i="14"/>
  <c r="J15" i="16" s="1"/>
  <c r="AW14" i="14"/>
  <c r="AW16" i="14" s="1"/>
  <c r="AK15" i="16" s="1"/>
  <c r="U8" i="13"/>
  <c r="U10" i="13" s="1"/>
  <c r="N10" i="16" s="1"/>
  <c r="T8" i="13"/>
  <c r="T10" i="13" s="1"/>
  <c r="M10" i="16" s="1"/>
  <c r="S8" i="13"/>
  <c r="S10" i="13" s="1"/>
  <c r="L10" i="16" s="1"/>
  <c r="Q10" i="13"/>
  <c r="J10" i="16" s="1"/>
  <c r="AW8" i="13"/>
  <c r="AW10" i="13" s="1"/>
  <c r="AK10" i="16" s="1"/>
  <c r="U24" i="12"/>
  <c r="U26" i="12" s="1"/>
  <c r="N12" i="16" s="1"/>
  <c r="T24" i="12"/>
  <c r="T26" i="12" s="1"/>
  <c r="M12" i="16" s="1"/>
  <c r="S24" i="12"/>
  <c r="S26" i="12" s="1"/>
  <c r="L12" i="16" s="1"/>
  <c r="Q26" i="12"/>
  <c r="J12" i="16" s="1"/>
  <c r="AW24" i="12"/>
  <c r="AW26" i="12" s="1"/>
  <c r="AK12" i="16" s="1"/>
  <c r="U16" i="11"/>
  <c r="U18" i="11" s="1"/>
  <c r="N4" i="16" s="1"/>
  <c r="T16" i="11"/>
  <c r="T18" i="11" s="1"/>
  <c r="M4" i="16" s="1"/>
  <c r="S16" i="11"/>
  <c r="S18" i="11" s="1"/>
  <c r="L4" i="16" s="1"/>
  <c r="Q18" i="11"/>
  <c r="J4" i="16" s="1"/>
  <c r="AW16" i="11"/>
  <c r="AW18" i="11" s="1"/>
  <c r="AK4" i="16" s="1"/>
  <c r="U16" i="10"/>
  <c r="U18" i="10" s="1"/>
  <c r="N16" i="16" s="1"/>
  <c r="T16" i="10"/>
  <c r="T18" i="10" s="1"/>
  <c r="M16" i="16" s="1"/>
  <c r="S16" i="10"/>
  <c r="S18" i="10" s="1"/>
  <c r="L16" i="16" s="1"/>
  <c r="Q18" i="10"/>
  <c r="J16" i="16" s="1"/>
  <c r="AW16" i="10"/>
  <c r="AW18" i="10" s="1"/>
  <c r="AK16" i="16" s="1"/>
  <c r="AW21" i="9"/>
  <c r="AW23" i="9" s="1"/>
  <c r="AK13" i="16" s="1"/>
  <c r="U21" i="9"/>
  <c r="U23" i="9" s="1"/>
  <c r="N13" i="16" s="1"/>
  <c r="T21" i="9"/>
  <c r="T23" i="9" s="1"/>
  <c r="M13" i="16" s="1"/>
  <c r="S21" i="9"/>
  <c r="S23" i="9" s="1"/>
  <c r="L13" i="16" s="1"/>
  <c r="Q23" i="9" l="1"/>
  <c r="J13" i="16" s="1"/>
  <c r="AW12" i="8"/>
  <c r="AW14" i="8" s="1"/>
  <c r="AK8" i="16" s="1"/>
  <c r="U12" i="8"/>
  <c r="U14" i="8" s="1"/>
  <c r="N8" i="16" s="1"/>
  <c r="T12" i="8"/>
  <c r="T14" i="8" s="1"/>
  <c r="M8" i="16" s="1"/>
  <c r="S12" i="8"/>
  <c r="S14" i="8" s="1"/>
  <c r="L8" i="16" s="1"/>
  <c r="Q14" i="8"/>
  <c r="J8" i="16" s="1"/>
  <c r="U11" i="7"/>
  <c r="U13" i="7" s="1"/>
  <c r="N9" i="16" s="1"/>
  <c r="U15" i="6"/>
  <c r="U17" i="6" s="1"/>
  <c r="N11" i="16" s="1"/>
  <c r="U22" i="5"/>
  <c r="N5" i="16" s="1"/>
  <c r="U13" i="4"/>
  <c r="U15" i="4" s="1"/>
  <c r="N14" i="16" s="1"/>
  <c r="U8" i="3"/>
  <c r="U10" i="3" s="1"/>
  <c r="N6" i="16" s="1"/>
  <c r="U8" i="2"/>
  <c r="U10" i="2" s="1"/>
  <c r="N7" i="16" s="1"/>
  <c r="U12" i="1"/>
  <c r="U14" i="1" s="1"/>
  <c r="N3" i="16" s="1"/>
  <c r="N17" i="16" l="1"/>
  <c r="AW11" i="7"/>
  <c r="AV11" i="7"/>
  <c r="AT11" i="7"/>
  <c r="AM11" i="7"/>
  <c r="T11" i="7"/>
  <c r="T13" i="7" s="1"/>
  <c r="M9" i="16" s="1"/>
  <c r="S11" i="7"/>
  <c r="S13" i="7" s="1"/>
  <c r="L9" i="16" s="1"/>
  <c r="AW13" i="7"/>
  <c r="AK9" i="16" s="1"/>
  <c r="T15" i="6"/>
  <c r="T17" i="6" s="1"/>
  <c r="M11" i="16" s="1"/>
  <c r="S15" i="6"/>
  <c r="S17" i="6" s="1"/>
  <c r="L11" i="16" s="1"/>
  <c r="AW15" i="6"/>
  <c r="AW17" i="6" s="1"/>
  <c r="AK11" i="16" s="1"/>
  <c r="T20" i="5"/>
  <c r="T22" i="5" s="1"/>
  <c r="M5" i="16" s="1"/>
  <c r="S20" i="5"/>
  <c r="S22" i="5" s="1"/>
  <c r="L5" i="16" s="1"/>
  <c r="T13" i="4"/>
  <c r="T15" i="4" s="1"/>
  <c r="M14" i="16" s="1"/>
  <c r="S13" i="4"/>
  <c r="S15" i="4" s="1"/>
  <c r="L14" i="16" s="1"/>
  <c r="T8" i="3"/>
  <c r="T10" i="3" s="1"/>
  <c r="M6" i="16" s="1"/>
  <c r="S8" i="3"/>
  <c r="S10" i="3" s="1"/>
  <c r="L6" i="16" s="1"/>
  <c r="Q10" i="3"/>
  <c r="J6" i="16" s="1"/>
  <c r="S8" i="2"/>
  <c r="S10" i="2" s="1"/>
  <c r="L7" i="16" s="1"/>
  <c r="T10" i="2"/>
  <c r="M7" i="16" s="1"/>
  <c r="AW8" i="2"/>
  <c r="AW10" i="2" s="1"/>
  <c r="AK7" i="16" s="1"/>
  <c r="AW12" i="1"/>
  <c r="AW14" i="1" s="1"/>
  <c r="AK3" i="16" s="1"/>
  <c r="T12" i="1"/>
  <c r="T14" i="1" s="1"/>
  <c r="M3" i="16" s="1"/>
  <c r="S12" i="1"/>
  <c r="S14" i="1" s="1"/>
  <c r="L3" i="16" s="1"/>
  <c r="Q14" i="1"/>
  <c r="J3" i="16" s="1"/>
  <c r="AW20" i="5"/>
  <c r="AW22" i="5" s="1"/>
  <c r="AK5" i="16" s="1"/>
  <c r="AW13" i="4"/>
  <c r="AW15" i="4" s="1"/>
  <c r="AK14" i="16" s="1"/>
  <c r="AW8" i="3"/>
  <c r="AW10" i="3" s="1"/>
  <c r="AK6" i="16" s="1"/>
  <c r="AK17" i="16" l="1"/>
  <c r="J17" i="16"/>
  <c r="M17" i="16"/>
  <c r="L17" i="16"/>
  <c r="AV14" i="14" l="1"/>
  <c r="V12" i="8" l="1"/>
  <c r="R12" i="8"/>
  <c r="P12" i="8"/>
  <c r="AG12" i="8"/>
  <c r="AF12" i="8"/>
  <c r="AE12" i="8"/>
  <c r="AT12" i="8"/>
  <c r="AV12" i="8"/>
  <c r="AQ12" i="8"/>
  <c r="AQ20" i="5"/>
  <c r="AV20" i="5"/>
  <c r="AV22" i="5" s="1"/>
  <c r="AJ5" i="16" s="1"/>
  <c r="AT20" i="5"/>
  <c r="AT22" i="5" s="1"/>
  <c r="AH5" i="16" s="1"/>
  <c r="AG20" i="5"/>
  <c r="AF20" i="5"/>
  <c r="AE20" i="5"/>
  <c r="V20" i="5"/>
  <c r="R20" i="5"/>
  <c r="P20" i="5"/>
  <c r="V21" i="9"/>
  <c r="AF21" i="9"/>
  <c r="AE21" i="9"/>
  <c r="AQ21" i="9"/>
  <c r="AG21" i="9"/>
  <c r="AV16" i="14"/>
  <c r="AJ15" i="16" s="1"/>
  <c r="AH9" i="11"/>
  <c r="P3" i="11"/>
  <c r="AS14" i="10"/>
  <c r="AP14" i="10"/>
  <c r="AN14" i="10"/>
  <c r="AK14" i="10"/>
  <c r="AJ14" i="10"/>
  <c r="G14" i="10"/>
  <c r="AI14" i="10" s="1"/>
  <c r="AD14" i="10"/>
  <c r="AB14" i="10"/>
  <c r="Z14" i="10"/>
  <c r="X14" i="10"/>
  <c r="N14" i="10"/>
  <c r="M14" i="10"/>
  <c r="K14" i="10"/>
  <c r="I14" i="10"/>
  <c r="AS19" i="9"/>
  <c r="AP19" i="9"/>
  <c r="AN19" i="9"/>
  <c r="AK19" i="9"/>
  <c r="AJ19" i="9"/>
  <c r="AH19" i="9"/>
  <c r="G19" i="9" s="1"/>
  <c r="AI19" i="9" s="1"/>
  <c r="AD19" i="9"/>
  <c r="AB19" i="9"/>
  <c r="Z19" i="9"/>
  <c r="X19" i="9"/>
  <c r="N19" i="9"/>
  <c r="M19" i="9"/>
  <c r="K19" i="9"/>
  <c r="I19" i="9"/>
  <c r="AS15" i="9"/>
  <c r="AP15" i="9"/>
  <c r="AN15" i="9"/>
  <c r="AK15" i="9"/>
  <c r="AJ15" i="9"/>
  <c r="AH15" i="9"/>
  <c r="G15" i="9" s="1"/>
  <c r="AI15" i="9" s="1"/>
  <c r="AD15" i="9"/>
  <c r="AB15" i="9"/>
  <c r="Z15" i="9"/>
  <c r="X15" i="9"/>
  <c r="N15" i="9"/>
  <c r="M15" i="9"/>
  <c r="K15" i="9"/>
  <c r="I15" i="9"/>
  <c r="AH3" i="12"/>
  <c r="AH3" i="3"/>
  <c r="AH4" i="3"/>
  <c r="AH6" i="3"/>
  <c r="AH5" i="3"/>
  <c r="O19" i="9" l="1"/>
  <c r="O14" i="10"/>
  <c r="AL14" i="10"/>
  <c r="AL19" i="9"/>
  <c r="O15" i="9"/>
  <c r="AL15" i="9"/>
  <c r="AH4" i="7"/>
  <c r="AH3" i="7"/>
  <c r="I9" i="8"/>
  <c r="K9" i="8"/>
  <c r="M9" i="8"/>
  <c r="N9" i="8"/>
  <c r="X9" i="8"/>
  <c r="Z9" i="8"/>
  <c r="AB9" i="8"/>
  <c r="AD9" i="8"/>
  <c r="AH9" i="8"/>
  <c r="G9" i="8" s="1"/>
  <c r="AI9" i="8" s="1"/>
  <c r="AJ9" i="8"/>
  <c r="AK9" i="8"/>
  <c r="AN9" i="8"/>
  <c r="AP9" i="8"/>
  <c r="AS9" i="8"/>
  <c r="AH5" i="5"/>
  <c r="I18" i="5"/>
  <c r="K18" i="5"/>
  <c r="M18" i="5"/>
  <c r="N18" i="5"/>
  <c r="X18" i="5"/>
  <c r="Z18" i="5"/>
  <c r="AB18" i="5"/>
  <c r="AD18" i="5"/>
  <c r="AH18" i="5"/>
  <c r="G18" i="5" s="1"/>
  <c r="AI18" i="5" s="1"/>
  <c r="AJ18" i="5"/>
  <c r="AK18" i="5"/>
  <c r="AN18" i="5"/>
  <c r="AP18" i="5"/>
  <c r="AS18" i="5"/>
  <c r="AV8" i="2"/>
  <c r="AV10" i="2" s="1"/>
  <c r="AJ7" i="16" s="1"/>
  <c r="AT8" i="2"/>
  <c r="AT10" i="2" s="1"/>
  <c r="AH7" i="16" s="1"/>
  <c r="AV8" i="3"/>
  <c r="AV10" i="3" s="1"/>
  <c r="AJ6" i="16" s="1"/>
  <c r="AT8" i="3"/>
  <c r="AT10" i="3" s="1"/>
  <c r="AH6" i="16" s="1"/>
  <c r="AV13" i="4"/>
  <c r="AV15" i="4" s="1"/>
  <c r="AJ14" i="16" s="1"/>
  <c r="AT13" i="4"/>
  <c r="AT15" i="4" s="1"/>
  <c r="AH14" i="16" s="1"/>
  <c r="AV15" i="6"/>
  <c r="AV17" i="6" s="1"/>
  <c r="AJ11" i="16" s="1"/>
  <c r="AT15" i="6"/>
  <c r="AT17" i="6" s="1"/>
  <c r="AH11" i="16" s="1"/>
  <c r="AV13" i="7"/>
  <c r="AJ9" i="16" s="1"/>
  <c r="AT13" i="7"/>
  <c r="AH9" i="16" s="1"/>
  <c r="AV14" i="8"/>
  <c r="AJ8" i="16" s="1"/>
  <c r="AT14" i="8"/>
  <c r="AH8" i="16" s="1"/>
  <c r="AV21" i="9"/>
  <c r="AV23" i="9" s="1"/>
  <c r="AJ13" i="16" s="1"/>
  <c r="AT21" i="9"/>
  <c r="AT23" i="9" s="1"/>
  <c r="AH13" i="16" s="1"/>
  <c r="AV16" i="10"/>
  <c r="AV18" i="10" s="1"/>
  <c r="AJ16" i="16" s="1"/>
  <c r="AT16" i="10"/>
  <c r="AT18" i="10" s="1"/>
  <c r="AH16" i="16" s="1"/>
  <c r="AV16" i="11"/>
  <c r="AV18" i="11" s="1"/>
  <c r="AJ4" i="16" s="1"/>
  <c r="AT16" i="11"/>
  <c r="AT18" i="11" s="1"/>
  <c r="AH4" i="16" s="1"/>
  <c r="AV24" i="12"/>
  <c r="AV26" i="12" s="1"/>
  <c r="AJ12" i="16" s="1"/>
  <c r="AV8" i="13"/>
  <c r="AV10" i="13" s="1"/>
  <c r="AJ10" i="16" s="1"/>
  <c r="AT8" i="13"/>
  <c r="AT10" i="13" s="1"/>
  <c r="AH10" i="16" s="1"/>
  <c r="AT14" i="14"/>
  <c r="AT16" i="14" s="1"/>
  <c r="AH15" i="16" s="1"/>
  <c r="AV12" i="1"/>
  <c r="AV14" i="1" s="1"/>
  <c r="AJ3" i="16" s="1"/>
  <c r="AT12" i="1"/>
  <c r="AT14" i="1" s="1"/>
  <c r="AH3" i="16" s="1"/>
  <c r="AJ17" i="16" l="1"/>
  <c r="AL9" i="8"/>
  <c r="O9" i="8"/>
  <c r="O18" i="5"/>
  <c r="AL18" i="5"/>
  <c r="AT24" i="12"/>
  <c r="AT26" i="12" s="1"/>
  <c r="AH12" i="16" s="1"/>
  <c r="AH17" i="16" s="1"/>
  <c r="AL3" i="8"/>
  <c r="AK3" i="8"/>
  <c r="K3" i="8"/>
  <c r="G3" i="8"/>
  <c r="X17" i="16"/>
  <c r="Z3" i="8"/>
  <c r="X3" i="8"/>
  <c r="Z3" i="2"/>
  <c r="X3" i="2"/>
  <c r="Z3" i="3"/>
  <c r="X3" i="3"/>
  <c r="Z3" i="4"/>
  <c r="X3" i="4"/>
  <c r="Z3" i="5"/>
  <c r="X3" i="5"/>
  <c r="Z3" i="6"/>
  <c r="X3" i="6"/>
  <c r="Z3" i="7"/>
  <c r="X3" i="7"/>
  <c r="Z3" i="9"/>
  <c r="X3" i="9"/>
  <c r="Z3" i="10"/>
  <c r="X3" i="10"/>
  <c r="Z3" i="11"/>
  <c r="X3" i="11"/>
  <c r="Z3" i="12"/>
  <c r="X3" i="12"/>
  <c r="Z3" i="13"/>
  <c r="X3" i="13"/>
  <c r="Z3" i="14"/>
  <c r="X3" i="14"/>
  <c r="Z3" i="1"/>
  <c r="X3" i="1"/>
  <c r="Z10" i="1" l="1"/>
  <c r="Z9" i="1"/>
  <c r="Z8" i="1"/>
  <c r="Z7" i="1"/>
  <c r="Z6" i="1"/>
  <c r="Z5" i="1"/>
  <c r="Z4" i="1"/>
  <c r="Z6" i="2"/>
  <c r="Z5" i="2"/>
  <c r="Z4" i="2"/>
  <c r="Z6" i="3"/>
  <c r="Z5" i="3"/>
  <c r="Z4" i="3"/>
  <c r="Z11" i="4"/>
  <c r="Z10" i="4"/>
  <c r="Z9" i="4"/>
  <c r="Z8" i="4"/>
  <c r="Z7" i="4"/>
  <c r="Z6" i="4"/>
  <c r="Z5" i="4"/>
  <c r="Z4" i="4"/>
  <c r="Z17" i="5"/>
  <c r="Z16" i="5"/>
  <c r="Z14" i="5"/>
  <c r="Z13" i="5"/>
  <c r="Z12" i="5"/>
  <c r="Z11" i="5"/>
  <c r="Z10" i="5"/>
  <c r="Z9" i="5"/>
  <c r="Z8" i="5"/>
  <c r="Z7" i="5"/>
  <c r="Z6" i="5"/>
  <c r="Z5" i="5"/>
  <c r="Z4" i="5"/>
  <c r="Z13" i="6"/>
  <c r="Z12" i="6"/>
  <c r="Z11" i="6"/>
  <c r="Z10" i="6"/>
  <c r="Z9" i="6"/>
  <c r="Z8" i="6"/>
  <c r="Z7" i="6"/>
  <c r="Z6" i="6"/>
  <c r="Z5" i="6"/>
  <c r="Z4" i="6"/>
  <c r="Z9" i="7"/>
  <c r="Z8" i="7"/>
  <c r="Z7" i="7"/>
  <c r="Z6" i="7"/>
  <c r="Z5" i="7"/>
  <c r="Z4" i="7"/>
  <c r="Z18" i="9"/>
  <c r="Z17" i="9"/>
  <c r="Z14" i="9"/>
  <c r="Z13" i="9"/>
  <c r="Z12" i="9"/>
  <c r="Z11" i="9"/>
  <c r="Z10" i="9"/>
  <c r="Z9" i="9"/>
  <c r="Z8" i="9"/>
  <c r="Z7" i="9"/>
  <c r="Z6" i="9"/>
  <c r="Z5" i="9"/>
  <c r="Z4" i="9"/>
  <c r="Z16" i="9"/>
  <c r="Z13" i="10"/>
  <c r="Z12" i="10"/>
  <c r="Z11" i="10"/>
  <c r="Z10" i="10"/>
  <c r="Z9" i="10"/>
  <c r="Z8" i="10"/>
  <c r="Z7" i="10"/>
  <c r="Z6" i="10"/>
  <c r="Z5" i="10"/>
  <c r="Z4" i="10"/>
  <c r="Z14" i="11"/>
  <c r="Z13" i="11"/>
  <c r="Z12" i="11"/>
  <c r="Z11" i="11"/>
  <c r="Z10" i="11"/>
  <c r="Z9" i="11"/>
  <c r="Z8" i="11"/>
  <c r="Z7" i="11"/>
  <c r="Z6" i="11"/>
  <c r="Z5" i="11"/>
  <c r="Z4" i="11"/>
  <c r="Z16" i="11"/>
  <c r="Z18" i="11" s="1"/>
  <c r="Z22" i="12"/>
  <c r="Z21" i="12"/>
  <c r="Z20" i="12"/>
  <c r="Z19" i="12"/>
  <c r="Z18" i="12"/>
  <c r="Z17" i="12"/>
  <c r="Z16" i="12"/>
  <c r="Z14" i="12"/>
  <c r="Z13" i="12"/>
  <c r="Z12" i="12"/>
  <c r="Z11" i="12"/>
  <c r="Z10" i="12"/>
  <c r="Z9" i="12"/>
  <c r="Z8" i="12"/>
  <c r="Z7" i="12"/>
  <c r="Z6" i="12"/>
  <c r="Z5" i="12"/>
  <c r="Z4" i="12"/>
  <c r="Z6" i="13"/>
  <c r="Z5" i="13"/>
  <c r="Z4" i="13"/>
  <c r="Z12" i="14"/>
  <c r="Z11" i="14"/>
  <c r="Z10" i="14"/>
  <c r="Z9" i="14"/>
  <c r="Z8" i="14"/>
  <c r="Z7" i="14"/>
  <c r="Z6" i="14"/>
  <c r="Z5" i="14"/>
  <c r="Z4" i="14"/>
  <c r="Z10" i="8"/>
  <c r="Z8" i="8"/>
  <c r="Z7" i="8"/>
  <c r="Z6" i="8"/>
  <c r="Z5" i="8"/>
  <c r="Z4" i="8"/>
  <c r="X10" i="1"/>
  <c r="X9" i="1"/>
  <c r="X8" i="1"/>
  <c r="X7" i="1"/>
  <c r="X6" i="1"/>
  <c r="X5" i="1"/>
  <c r="X4" i="1"/>
  <c r="X6" i="2"/>
  <c r="X5" i="2"/>
  <c r="X4" i="2"/>
  <c r="X6" i="3"/>
  <c r="X5" i="3"/>
  <c r="X4" i="3"/>
  <c r="X11" i="4"/>
  <c r="X10" i="4"/>
  <c r="X9" i="4"/>
  <c r="X8" i="4"/>
  <c r="X7" i="4"/>
  <c r="X6" i="4"/>
  <c r="X5" i="4"/>
  <c r="X4" i="4"/>
  <c r="X17" i="5"/>
  <c r="X16" i="5"/>
  <c r="X14" i="5"/>
  <c r="X13" i="5"/>
  <c r="X12" i="5"/>
  <c r="X11" i="5"/>
  <c r="X10" i="5"/>
  <c r="X9" i="5"/>
  <c r="X8" i="5"/>
  <c r="X7" i="5"/>
  <c r="X6" i="5"/>
  <c r="X5" i="5"/>
  <c r="X4" i="5"/>
  <c r="X13" i="6"/>
  <c r="X12" i="6"/>
  <c r="X11" i="6"/>
  <c r="X10" i="6"/>
  <c r="X9" i="6"/>
  <c r="X8" i="6"/>
  <c r="X7" i="6"/>
  <c r="X6" i="6"/>
  <c r="X5" i="6"/>
  <c r="X4" i="6"/>
  <c r="X9" i="7"/>
  <c r="X8" i="7"/>
  <c r="X7" i="7"/>
  <c r="X6" i="7"/>
  <c r="X5" i="7"/>
  <c r="X4" i="7"/>
  <c r="X18" i="9"/>
  <c r="X17" i="9"/>
  <c r="X14" i="9"/>
  <c r="X13" i="9"/>
  <c r="X12" i="9"/>
  <c r="X11" i="9"/>
  <c r="X10" i="9"/>
  <c r="X9" i="9"/>
  <c r="X8" i="9"/>
  <c r="X7" i="9"/>
  <c r="X6" i="9"/>
  <c r="X5" i="9"/>
  <c r="X4" i="9"/>
  <c r="X16" i="9"/>
  <c r="X13" i="10"/>
  <c r="X12" i="10"/>
  <c r="X11" i="10"/>
  <c r="X10" i="10"/>
  <c r="X9" i="10"/>
  <c r="X8" i="10"/>
  <c r="X7" i="10"/>
  <c r="X6" i="10"/>
  <c r="X5" i="10"/>
  <c r="X4" i="10"/>
  <c r="X14" i="11"/>
  <c r="X13" i="11"/>
  <c r="X12" i="11"/>
  <c r="X11" i="11"/>
  <c r="X10" i="11"/>
  <c r="X9" i="11"/>
  <c r="X8" i="11"/>
  <c r="X7" i="11"/>
  <c r="X6" i="11"/>
  <c r="X5" i="11"/>
  <c r="X4" i="11"/>
  <c r="X22" i="12"/>
  <c r="X21" i="12"/>
  <c r="X20" i="12"/>
  <c r="X19" i="12"/>
  <c r="X18" i="12"/>
  <c r="X17" i="12"/>
  <c r="X16" i="12"/>
  <c r="X14" i="12"/>
  <c r="X13" i="12"/>
  <c r="X12" i="12"/>
  <c r="X11" i="12"/>
  <c r="X10" i="12"/>
  <c r="X9" i="12"/>
  <c r="X8" i="12"/>
  <c r="X7" i="12"/>
  <c r="X6" i="12"/>
  <c r="X5" i="12"/>
  <c r="X4" i="12"/>
  <c r="X6" i="13"/>
  <c r="X5" i="13"/>
  <c r="X4" i="13"/>
  <c r="X12" i="14"/>
  <c r="X11" i="14"/>
  <c r="X10" i="14"/>
  <c r="X9" i="14"/>
  <c r="X8" i="14"/>
  <c r="X7" i="14"/>
  <c r="X6" i="14"/>
  <c r="X5" i="14"/>
  <c r="X4" i="14"/>
  <c r="X10" i="8"/>
  <c r="X8" i="8"/>
  <c r="X7" i="8"/>
  <c r="X6" i="8"/>
  <c r="X5" i="8"/>
  <c r="X4" i="8"/>
  <c r="AI3" i="8"/>
  <c r="Y12" i="8" l="1"/>
  <c r="Y14" i="8" s="1"/>
  <c r="Q8" i="16" s="1"/>
  <c r="Y21" i="9"/>
  <c r="Y23" i="9" s="1"/>
  <c r="Q13" i="16" s="1"/>
  <c r="W21" i="9"/>
  <c r="W23" i="9" s="1"/>
  <c r="P13" i="16" s="1"/>
  <c r="W12" i="8"/>
  <c r="W14" i="8" s="1"/>
  <c r="P8" i="16" s="1"/>
  <c r="W16" i="11"/>
  <c r="W18" i="11" s="1"/>
  <c r="P4" i="16" s="1"/>
  <c r="Y12" i="1"/>
  <c r="Y14" i="1" s="1"/>
  <c r="Q3" i="16" s="1"/>
  <c r="Y16" i="10"/>
  <c r="Y18" i="10" s="1"/>
  <c r="Q16" i="16" s="1"/>
  <c r="W16" i="10"/>
  <c r="W18" i="10" s="1"/>
  <c r="P16" i="16" s="1"/>
  <c r="W15" i="6"/>
  <c r="W17" i="6" s="1"/>
  <c r="P11" i="16" s="1"/>
  <c r="W12" i="1"/>
  <c r="W14" i="1" s="1"/>
  <c r="P3" i="16" s="1"/>
  <c r="Y11" i="7"/>
  <c r="Y13" i="7" s="1"/>
  <c r="Q9" i="16" s="1"/>
  <c r="Z15" i="5"/>
  <c r="Y20" i="5" s="1"/>
  <c r="Y16" i="11"/>
  <c r="Y18" i="11" s="1"/>
  <c r="Q4" i="16" s="1"/>
  <c r="Y8" i="13"/>
  <c r="Y10" i="13" s="1"/>
  <c r="Q10" i="16" s="1"/>
  <c r="Z15" i="12"/>
  <c r="Y15" i="6"/>
  <c r="Y17" i="6" s="1"/>
  <c r="Q11" i="16" s="1"/>
  <c r="Y8" i="3"/>
  <c r="Y10" i="3" s="1"/>
  <c r="Q6" i="16" s="1"/>
  <c r="Y8" i="2"/>
  <c r="Y10" i="2" s="1"/>
  <c r="Q7" i="16" s="1"/>
  <c r="Y14" i="14"/>
  <c r="Y16" i="14" s="1"/>
  <c r="Q15" i="16" s="1"/>
  <c r="Y13" i="4"/>
  <c r="Y15" i="4" s="1"/>
  <c r="Q14" i="16" s="1"/>
  <c r="W11" i="7"/>
  <c r="W13" i="7" s="1"/>
  <c r="P9" i="16" s="1"/>
  <c r="W8" i="13"/>
  <c r="W10" i="13" s="1"/>
  <c r="P10" i="16" s="1"/>
  <c r="X15" i="12"/>
  <c r="X16" i="11"/>
  <c r="X18" i="11" s="1"/>
  <c r="W8" i="3"/>
  <c r="W10" i="3" s="1"/>
  <c r="P6" i="16" s="1"/>
  <c r="W8" i="2"/>
  <c r="W10" i="2" s="1"/>
  <c r="P7" i="16" s="1"/>
  <c r="X15" i="5"/>
  <c r="W14" i="14"/>
  <c r="W16" i="14" s="1"/>
  <c r="P15" i="16" s="1"/>
  <c r="W13" i="4"/>
  <c r="W15" i="4" s="1"/>
  <c r="P14" i="16" s="1"/>
  <c r="AS3" i="8"/>
  <c r="AP3" i="8"/>
  <c r="AN3" i="8"/>
  <c r="AJ3" i="8"/>
  <c r="AD3" i="8"/>
  <c r="AB3" i="8"/>
  <c r="M3" i="8"/>
  <c r="I10" i="8"/>
  <c r="K10" i="8"/>
  <c r="M10" i="8"/>
  <c r="N10" i="8"/>
  <c r="AB10" i="8"/>
  <c r="AD10" i="8"/>
  <c r="AH10" i="8"/>
  <c r="G10" i="8" s="1"/>
  <c r="AI10" i="8" s="1"/>
  <c r="AJ10" i="8"/>
  <c r="AK10" i="8"/>
  <c r="AN10" i="8"/>
  <c r="AP10" i="8"/>
  <c r="AS10" i="8"/>
  <c r="Y22" i="5" l="1"/>
  <c r="Q5" i="16" s="1"/>
  <c r="W20" i="5"/>
  <c r="W22" i="5" s="1"/>
  <c r="P5" i="16" s="1"/>
  <c r="O10" i="8"/>
  <c r="W24" i="12"/>
  <c r="W26" i="12" s="1"/>
  <c r="P12" i="16" s="1"/>
  <c r="Y24" i="12"/>
  <c r="Y26" i="12" s="1"/>
  <c r="Q12" i="16" s="1"/>
  <c r="Q17" i="16" s="1"/>
  <c r="AL10" i="8"/>
  <c r="P21" i="9"/>
  <c r="R21" i="9"/>
  <c r="P8" i="13"/>
  <c r="R8" i="13"/>
  <c r="R11" i="7"/>
  <c r="P11" i="7"/>
  <c r="P16" i="11"/>
  <c r="R16" i="11"/>
  <c r="R24" i="12"/>
  <c r="P15" i="6"/>
  <c r="R15" i="6"/>
  <c r="P14" i="14"/>
  <c r="P12" i="1"/>
  <c r="P8" i="2"/>
  <c r="P8" i="3"/>
  <c r="P13" i="4"/>
  <c r="R13" i="4"/>
  <c r="R15" i="4" s="1"/>
  <c r="R8" i="3"/>
  <c r="R8" i="2"/>
  <c r="R12" i="1"/>
  <c r="P17" i="16" l="1"/>
  <c r="G3" i="1"/>
  <c r="K3" i="1"/>
  <c r="M3" i="1"/>
  <c r="N3" i="1"/>
  <c r="O3" i="1" s="1"/>
  <c r="AB3" i="1"/>
  <c r="AD3" i="1"/>
  <c r="AJ3" i="1"/>
  <c r="AK3" i="1"/>
  <c r="AS3" i="1"/>
  <c r="I4" i="1"/>
  <c r="K4" i="1"/>
  <c r="M4" i="1"/>
  <c r="N4" i="1"/>
  <c r="AB4" i="1"/>
  <c r="AD4" i="1"/>
  <c r="AH4" i="1"/>
  <c r="AJ4" i="1"/>
  <c r="AK4" i="1"/>
  <c r="AN4" i="1"/>
  <c r="AP4" i="1"/>
  <c r="AS4" i="1"/>
  <c r="I5" i="1"/>
  <c r="K5" i="1"/>
  <c r="M5" i="1"/>
  <c r="N5" i="1"/>
  <c r="AB5" i="1"/>
  <c r="AD5" i="1"/>
  <c r="AH5" i="1"/>
  <c r="G5" i="1" s="1"/>
  <c r="AJ5" i="1"/>
  <c r="AK5" i="1"/>
  <c r="AN5" i="1"/>
  <c r="AP5" i="1"/>
  <c r="AS5" i="1"/>
  <c r="I6" i="1"/>
  <c r="K6" i="1"/>
  <c r="M6" i="1"/>
  <c r="N6" i="1"/>
  <c r="AB6" i="1"/>
  <c r="AD6" i="1"/>
  <c r="AH6" i="1"/>
  <c r="G6" i="1" s="1"/>
  <c r="AI6" i="1" s="1"/>
  <c r="AJ6" i="1"/>
  <c r="AK6" i="1"/>
  <c r="AN6" i="1"/>
  <c r="AP6" i="1"/>
  <c r="AS6" i="1"/>
  <c r="I7" i="1"/>
  <c r="K7" i="1"/>
  <c r="M7" i="1"/>
  <c r="N7" i="1"/>
  <c r="AB7" i="1"/>
  <c r="AD7" i="1"/>
  <c r="AH7" i="1"/>
  <c r="G7" i="1" s="1"/>
  <c r="AI7" i="1" s="1"/>
  <c r="AJ7" i="1"/>
  <c r="AK7" i="1"/>
  <c r="AN7" i="1"/>
  <c r="AP7" i="1"/>
  <c r="AS7" i="1"/>
  <c r="I8" i="1"/>
  <c r="K8" i="1"/>
  <c r="M8" i="1"/>
  <c r="N8" i="1"/>
  <c r="AB8" i="1"/>
  <c r="AD8" i="1"/>
  <c r="AH8" i="1"/>
  <c r="AJ8" i="1"/>
  <c r="AK8" i="1"/>
  <c r="AN8" i="1"/>
  <c r="AP8" i="1"/>
  <c r="AS8" i="1"/>
  <c r="K9" i="1"/>
  <c r="M9" i="1"/>
  <c r="AB9" i="1"/>
  <c r="AD9" i="1"/>
  <c r="AH9" i="1"/>
  <c r="O9" i="1" s="1"/>
  <c r="AI9" i="1"/>
  <c r="AJ9" i="1"/>
  <c r="AK9" i="1"/>
  <c r="AN9" i="1"/>
  <c r="AP9" i="1"/>
  <c r="AS9" i="1"/>
  <c r="K10" i="1"/>
  <c r="M10" i="1"/>
  <c r="AB10" i="1"/>
  <c r="AD10" i="1"/>
  <c r="AL10" i="1"/>
  <c r="AI10" i="1"/>
  <c r="AJ10" i="1"/>
  <c r="AK10" i="1"/>
  <c r="AN10" i="1"/>
  <c r="AP10" i="1"/>
  <c r="AS10" i="1"/>
  <c r="P14" i="1"/>
  <c r="R14" i="1"/>
  <c r="V12" i="1"/>
  <c r="V14" i="1" s="1"/>
  <c r="AE12" i="1"/>
  <c r="AE14" i="1" s="1"/>
  <c r="AF12" i="1"/>
  <c r="AF14" i="1" s="1"/>
  <c r="AG12" i="1"/>
  <c r="AG14" i="1" s="1"/>
  <c r="AQ12" i="1"/>
  <c r="AQ14" i="1" s="1"/>
  <c r="I3" i="14"/>
  <c r="K3" i="14"/>
  <c r="N3" i="14"/>
  <c r="AB3" i="14"/>
  <c r="AD3" i="14"/>
  <c r="AJ3" i="14"/>
  <c r="AK3" i="14"/>
  <c r="AN3" i="14"/>
  <c r="AP3" i="14"/>
  <c r="AS3" i="14"/>
  <c r="G4" i="14"/>
  <c r="I4" i="14"/>
  <c r="K4" i="14"/>
  <c r="N4" i="14"/>
  <c r="O4" i="14" s="1"/>
  <c r="AB4" i="14"/>
  <c r="AD4" i="14"/>
  <c r="AI4" i="14"/>
  <c r="AJ4" i="14"/>
  <c r="AK4" i="14"/>
  <c r="AN4" i="14"/>
  <c r="AP4" i="14"/>
  <c r="AS4" i="14"/>
  <c r="G5" i="14"/>
  <c r="N5" i="14"/>
  <c r="AL5" i="14" s="1"/>
  <c r="AB5" i="14"/>
  <c r="AD5" i="14"/>
  <c r="AJ5" i="14"/>
  <c r="AK5" i="14"/>
  <c r="AN5" i="14"/>
  <c r="AP5" i="14"/>
  <c r="AS5" i="14"/>
  <c r="I6" i="14"/>
  <c r="K6" i="14"/>
  <c r="N6" i="14"/>
  <c r="AB6" i="14"/>
  <c r="AD6" i="14"/>
  <c r="AH6" i="14"/>
  <c r="AJ6" i="14"/>
  <c r="AK6" i="14"/>
  <c r="AN6" i="14"/>
  <c r="AP6" i="14"/>
  <c r="AS6" i="14"/>
  <c r="I7" i="14"/>
  <c r="K7" i="14"/>
  <c r="N7" i="14"/>
  <c r="AB7" i="14"/>
  <c r="AD7" i="14"/>
  <c r="AH7" i="14"/>
  <c r="G7" i="14" s="1"/>
  <c r="AI7" i="14" s="1"/>
  <c r="AJ7" i="14"/>
  <c r="AK7" i="14"/>
  <c r="AN7" i="14"/>
  <c r="AP7" i="14"/>
  <c r="AS7" i="14"/>
  <c r="G8" i="14"/>
  <c r="AI8" i="14" s="1"/>
  <c r="I8" i="14"/>
  <c r="K8" i="14"/>
  <c r="N8" i="14"/>
  <c r="O8" i="14" s="1"/>
  <c r="AB8" i="14"/>
  <c r="AD8" i="14"/>
  <c r="AJ8" i="14"/>
  <c r="AK8" i="14"/>
  <c r="AN8" i="14"/>
  <c r="AP8" i="14"/>
  <c r="AS8" i="14"/>
  <c r="I9" i="14"/>
  <c r="K9" i="14"/>
  <c r="N9" i="14"/>
  <c r="AB9" i="14"/>
  <c r="AD9" i="14"/>
  <c r="AH9" i="14"/>
  <c r="AJ9" i="14"/>
  <c r="AK9" i="14"/>
  <c r="AN9" i="14"/>
  <c r="AP9" i="14"/>
  <c r="AS9" i="14"/>
  <c r="G10" i="14"/>
  <c r="AI10" i="14" s="1"/>
  <c r="I10" i="14"/>
  <c r="K10" i="14"/>
  <c r="N10" i="14"/>
  <c r="AB10" i="14"/>
  <c r="AD10" i="14"/>
  <c r="AJ10" i="14"/>
  <c r="AK10" i="14"/>
  <c r="AN10" i="14"/>
  <c r="AP10" i="14"/>
  <c r="AS10" i="14"/>
  <c r="I11" i="14"/>
  <c r="K11" i="14"/>
  <c r="N11" i="14"/>
  <c r="AB11" i="14"/>
  <c r="AD11" i="14"/>
  <c r="AH11" i="14"/>
  <c r="AJ11" i="14"/>
  <c r="AK11" i="14"/>
  <c r="AN11" i="14"/>
  <c r="AP11" i="14"/>
  <c r="AS11" i="14"/>
  <c r="I12" i="14"/>
  <c r="K12" i="14"/>
  <c r="N12" i="14"/>
  <c r="AB12" i="14"/>
  <c r="AD12" i="14"/>
  <c r="AH12" i="14"/>
  <c r="G12" i="14" s="1"/>
  <c r="AJ12" i="14"/>
  <c r="AK12" i="14"/>
  <c r="AN12" i="14"/>
  <c r="AP12" i="14"/>
  <c r="AS12" i="14"/>
  <c r="P16" i="14"/>
  <c r="R16" i="14"/>
  <c r="V14" i="14"/>
  <c r="V16" i="14" s="1"/>
  <c r="AE14" i="14"/>
  <c r="AE16" i="14" s="1"/>
  <c r="AF14" i="14"/>
  <c r="AF16" i="14" s="1"/>
  <c r="AG14" i="14"/>
  <c r="AG16" i="14" s="1"/>
  <c r="AQ14" i="14"/>
  <c r="AQ16" i="14" s="1"/>
  <c r="M3" i="13"/>
  <c r="N3" i="13"/>
  <c r="AB3" i="13"/>
  <c r="AD3" i="13"/>
  <c r="AH3" i="13"/>
  <c r="G3" i="13" s="1"/>
  <c r="AI3" i="13"/>
  <c r="AJ3" i="13"/>
  <c r="AK3" i="13"/>
  <c r="AN3" i="13"/>
  <c r="AP3" i="13"/>
  <c r="AS3" i="13"/>
  <c r="I4" i="13"/>
  <c r="K4" i="13"/>
  <c r="M4" i="13"/>
  <c r="N4" i="13"/>
  <c r="AB4" i="13"/>
  <c r="AD4" i="13"/>
  <c r="AH4" i="13"/>
  <c r="G4" i="13" s="1"/>
  <c r="AJ4" i="13"/>
  <c r="AK4" i="13"/>
  <c r="AN4" i="13"/>
  <c r="AP4" i="13"/>
  <c r="AS4" i="13"/>
  <c r="I5" i="13"/>
  <c r="K5" i="13"/>
  <c r="M5" i="13"/>
  <c r="N5" i="13"/>
  <c r="AB5" i="13"/>
  <c r="AD5" i="13"/>
  <c r="AH5" i="13"/>
  <c r="G5" i="13" s="1"/>
  <c r="AI5" i="13" s="1"/>
  <c r="AJ5" i="13"/>
  <c r="AK5" i="13"/>
  <c r="AN5" i="13"/>
  <c r="AP5" i="13"/>
  <c r="AS5" i="13"/>
  <c r="I6" i="13"/>
  <c r="K6" i="13"/>
  <c r="M6" i="13"/>
  <c r="N6" i="13"/>
  <c r="AB6" i="13"/>
  <c r="AD6" i="13"/>
  <c r="AH6" i="13"/>
  <c r="AJ6" i="13"/>
  <c r="AK6" i="13"/>
  <c r="AN6" i="13"/>
  <c r="AP6" i="13"/>
  <c r="AS6" i="13"/>
  <c r="P10" i="13"/>
  <c r="V8" i="13"/>
  <c r="V10" i="13" s="1"/>
  <c r="AE8" i="13"/>
  <c r="AE10" i="13" s="1"/>
  <c r="AF8" i="13"/>
  <c r="AF10" i="13" s="1"/>
  <c r="AG8" i="13"/>
  <c r="AG10" i="13" s="1"/>
  <c r="AQ8" i="13"/>
  <c r="AQ10" i="13" s="1"/>
  <c r="R10" i="13"/>
  <c r="G3" i="12"/>
  <c r="I3" i="12"/>
  <c r="K3" i="12"/>
  <c r="M3" i="12"/>
  <c r="O3" i="12"/>
  <c r="AB3" i="12"/>
  <c r="AD3" i="12"/>
  <c r="AI3" i="12"/>
  <c r="AJ3" i="12"/>
  <c r="AK3" i="12"/>
  <c r="AL3" i="12"/>
  <c r="AN3" i="12"/>
  <c r="AN15" i="12" s="1"/>
  <c r="AP3" i="12"/>
  <c r="AS3" i="12"/>
  <c r="G4" i="12"/>
  <c r="I4" i="12"/>
  <c r="K4" i="12"/>
  <c r="M4" i="12"/>
  <c r="O4" i="12"/>
  <c r="AB4" i="12"/>
  <c r="AD4" i="12"/>
  <c r="AI4" i="12"/>
  <c r="AJ4" i="12"/>
  <c r="AK4" i="12"/>
  <c r="AL4" i="12"/>
  <c r="AN4" i="12"/>
  <c r="AP4" i="12"/>
  <c r="AS4" i="12"/>
  <c r="G5" i="12"/>
  <c r="I5" i="12"/>
  <c r="K5" i="12"/>
  <c r="M5" i="12"/>
  <c r="O5" i="12"/>
  <c r="AB5" i="12"/>
  <c r="AD5" i="12"/>
  <c r="AI5" i="12"/>
  <c r="AJ5" i="12"/>
  <c r="AK5" i="12"/>
  <c r="AL5" i="12"/>
  <c r="AN5" i="12"/>
  <c r="AP5" i="12"/>
  <c r="AS5" i="12"/>
  <c r="G6" i="12"/>
  <c r="I6" i="12"/>
  <c r="K6" i="12"/>
  <c r="M6" i="12"/>
  <c r="O6" i="12"/>
  <c r="AB6" i="12"/>
  <c r="AD6" i="12"/>
  <c r="AI6" i="12"/>
  <c r="AJ6" i="12"/>
  <c r="AK6" i="12"/>
  <c r="AL6" i="12"/>
  <c r="AN6" i="12"/>
  <c r="AP6" i="12"/>
  <c r="AS6" i="12"/>
  <c r="I7" i="12"/>
  <c r="K7" i="12"/>
  <c r="M7" i="12"/>
  <c r="N7" i="12"/>
  <c r="AB7" i="12"/>
  <c r="AD7" i="12"/>
  <c r="AH7" i="12"/>
  <c r="AJ7" i="12"/>
  <c r="AK7" i="12"/>
  <c r="AN7" i="12"/>
  <c r="AP7" i="12"/>
  <c r="AS7" i="12"/>
  <c r="I8" i="12"/>
  <c r="K8" i="12"/>
  <c r="M8" i="12"/>
  <c r="N8" i="12"/>
  <c r="AB8" i="12"/>
  <c r="AD8" i="12"/>
  <c r="AH8" i="12"/>
  <c r="AJ8" i="12"/>
  <c r="AK8" i="12"/>
  <c r="AN8" i="12"/>
  <c r="AP8" i="12"/>
  <c r="AS8" i="12"/>
  <c r="I9" i="12"/>
  <c r="K9" i="12"/>
  <c r="M9" i="12"/>
  <c r="N9" i="12"/>
  <c r="AB9" i="12"/>
  <c r="AD9" i="12"/>
  <c r="AH9" i="12"/>
  <c r="G9" i="12" s="1"/>
  <c r="AI9" i="12" s="1"/>
  <c r="AJ9" i="12"/>
  <c r="AK9" i="12"/>
  <c r="AN9" i="12"/>
  <c r="AP9" i="12"/>
  <c r="AS9" i="12"/>
  <c r="G10" i="12"/>
  <c r="AI10" i="12" s="1"/>
  <c r="I10" i="12"/>
  <c r="K10" i="12"/>
  <c r="M10" i="12"/>
  <c r="N10" i="12"/>
  <c r="AL10" i="12" s="1"/>
  <c r="AB10" i="12"/>
  <c r="AD10" i="12"/>
  <c r="AJ10" i="12"/>
  <c r="AK10" i="12"/>
  <c r="AN10" i="12"/>
  <c r="AP10" i="12"/>
  <c r="AS10" i="12"/>
  <c r="I11" i="12"/>
  <c r="K11" i="12"/>
  <c r="M11" i="12"/>
  <c r="N11" i="12"/>
  <c r="AB11" i="12"/>
  <c r="AD11" i="12"/>
  <c r="AH11" i="12"/>
  <c r="G11" i="12" s="1"/>
  <c r="AI11" i="12" s="1"/>
  <c r="AJ11" i="12"/>
  <c r="AK11" i="12"/>
  <c r="AN11" i="12"/>
  <c r="AP11" i="12"/>
  <c r="AS11" i="12"/>
  <c r="I12" i="12"/>
  <c r="K12" i="12"/>
  <c r="M12" i="12"/>
  <c r="N12" i="12"/>
  <c r="AB12" i="12"/>
  <c r="AD12" i="12"/>
  <c r="AH12" i="12"/>
  <c r="G12" i="12" s="1"/>
  <c r="AI12" i="12" s="1"/>
  <c r="AJ12" i="12"/>
  <c r="AK12" i="12"/>
  <c r="AN12" i="12"/>
  <c r="AP12" i="12"/>
  <c r="AS12" i="12"/>
  <c r="G13" i="12"/>
  <c r="AI13" i="12" s="1"/>
  <c r="I13" i="12"/>
  <c r="K13" i="12"/>
  <c r="M13" i="12"/>
  <c r="N13" i="12"/>
  <c r="AL13" i="12" s="1"/>
  <c r="AB13" i="12"/>
  <c r="AD13" i="12"/>
  <c r="AJ13" i="12"/>
  <c r="AK13" i="12"/>
  <c r="AN13" i="12"/>
  <c r="AP13" i="12"/>
  <c r="AS13" i="12"/>
  <c r="I14" i="12"/>
  <c r="K14" i="12"/>
  <c r="M14" i="12"/>
  <c r="N14" i="12"/>
  <c r="AB14" i="12"/>
  <c r="AD14" i="12"/>
  <c r="AH14" i="12"/>
  <c r="G14" i="12" s="1"/>
  <c r="AI14" i="12" s="1"/>
  <c r="AJ14" i="12"/>
  <c r="AK14" i="12"/>
  <c r="AN14" i="12"/>
  <c r="AP14" i="12"/>
  <c r="AS14" i="12"/>
  <c r="I15" i="12"/>
  <c r="K15" i="12"/>
  <c r="M15" i="12"/>
  <c r="N15" i="12"/>
  <c r="AB15" i="12"/>
  <c r="AD15" i="12"/>
  <c r="AH15" i="12"/>
  <c r="AJ15" i="12"/>
  <c r="AK15" i="12"/>
  <c r="AP15" i="12"/>
  <c r="AS15" i="12"/>
  <c r="I16" i="12"/>
  <c r="K16" i="12"/>
  <c r="M16" i="12"/>
  <c r="N16" i="12"/>
  <c r="AB16" i="12"/>
  <c r="AD16" i="12"/>
  <c r="AH16" i="12"/>
  <c r="AJ16" i="12"/>
  <c r="AK16" i="12"/>
  <c r="AN16" i="12"/>
  <c r="AP16" i="12"/>
  <c r="AS16" i="12"/>
  <c r="I17" i="12"/>
  <c r="K17" i="12"/>
  <c r="M17" i="12"/>
  <c r="N17" i="12"/>
  <c r="AB17" i="12"/>
  <c r="AD17" i="12"/>
  <c r="AJ17" i="12"/>
  <c r="AK17" i="12"/>
  <c r="AN17" i="12"/>
  <c r="AP17" i="12"/>
  <c r="AS17" i="12"/>
  <c r="I18" i="12"/>
  <c r="K18" i="12"/>
  <c r="M18" i="12"/>
  <c r="N18" i="12"/>
  <c r="P18" i="12"/>
  <c r="AB18" i="12"/>
  <c r="AD18" i="12"/>
  <c r="AJ18" i="12"/>
  <c r="AK18" i="12"/>
  <c r="AN18" i="12"/>
  <c r="AP18" i="12"/>
  <c r="AS18" i="12"/>
  <c r="I19" i="12"/>
  <c r="K19" i="12"/>
  <c r="M19" i="12"/>
  <c r="N19" i="12"/>
  <c r="AB19" i="12"/>
  <c r="AD19" i="12"/>
  <c r="AH19" i="12"/>
  <c r="AJ19" i="12"/>
  <c r="AK19" i="12"/>
  <c r="AN19" i="12"/>
  <c r="AP19" i="12"/>
  <c r="AS19" i="12"/>
  <c r="G20" i="12"/>
  <c r="AI20" i="12" s="1"/>
  <c r="I20" i="12"/>
  <c r="K20" i="12"/>
  <c r="M20" i="12"/>
  <c r="O20" i="12"/>
  <c r="AB20" i="12"/>
  <c r="AD20" i="12"/>
  <c r="AJ20" i="12"/>
  <c r="AK20" i="12"/>
  <c r="AL20" i="12"/>
  <c r="AN20" i="12"/>
  <c r="AP20" i="12"/>
  <c r="AS20" i="12"/>
  <c r="I21" i="12"/>
  <c r="K21" i="12"/>
  <c r="M21" i="12"/>
  <c r="N21" i="12"/>
  <c r="AB21" i="12"/>
  <c r="AD21" i="12"/>
  <c r="AH21" i="12"/>
  <c r="G21" i="12" s="1"/>
  <c r="AI21" i="12" s="1"/>
  <c r="AJ21" i="12"/>
  <c r="AK21" i="12"/>
  <c r="AN21" i="12"/>
  <c r="AP21" i="12"/>
  <c r="AS21" i="12"/>
  <c r="I22" i="12"/>
  <c r="K22" i="12"/>
  <c r="M22" i="12"/>
  <c r="N22" i="12"/>
  <c r="AB22" i="12"/>
  <c r="AD22" i="12"/>
  <c r="AH22" i="12"/>
  <c r="AJ22" i="12"/>
  <c r="AK22" i="12"/>
  <c r="AN22" i="12"/>
  <c r="AP22" i="12"/>
  <c r="AS22" i="12"/>
  <c r="V24" i="12"/>
  <c r="V26" i="12" s="1"/>
  <c r="AE24" i="12"/>
  <c r="AE26" i="12" s="1"/>
  <c r="AF24" i="12"/>
  <c r="AF26" i="12" s="1"/>
  <c r="AG24" i="12"/>
  <c r="AG26" i="12" s="1"/>
  <c r="AQ24" i="12"/>
  <c r="AQ26" i="12" s="1"/>
  <c r="R26" i="12"/>
  <c r="G3" i="11"/>
  <c r="K3" i="11"/>
  <c r="M3" i="11"/>
  <c r="N3" i="11"/>
  <c r="AB3" i="11"/>
  <c r="AD3" i="11"/>
  <c r="AH3" i="11"/>
  <c r="I3" i="11" s="1"/>
  <c r="AJ3" i="11"/>
  <c r="AK3" i="11"/>
  <c r="AN3" i="11"/>
  <c r="AI3" i="11" s="1"/>
  <c r="AP3" i="11"/>
  <c r="AS3" i="11"/>
  <c r="I4" i="11"/>
  <c r="K4" i="11"/>
  <c r="M4" i="11"/>
  <c r="N4" i="11"/>
  <c r="AB4" i="11"/>
  <c r="AD4" i="11"/>
  <c r="AH4" i="11"/>
  <c r="G4" i="11" s="1"/>
  <c r="AJ4" i="11"/>
  <c r="AK4" i="11"/>
  <c r="AN4" i="11"/>
  <c r="AP4" i="11"/>
  <c r="AS4" i="11"/>
  <c r="I5" i="11"/>
  <c r="K5" i="11"/>
  <c r="M5" i="11"/>
  <c r="N5" i="11"/>
  <c r="AB5" i="11"/>
  <c r="AD5" i="11"/>
  <c r="AH5" i="11"/>
  <c r="G5" i="11" s="1"/>
  <c r="AI5" i="11" s="1"/>
  <c r="AJ5" i="11"/>
  <c r="AK5" i="11"/>
  <c r="AN5" i="11"/>
  <c r="AP5" i="11"/>
  <c r="AS5" i="11"/>
  <c r="I6" i="11"/>
  <c r="K6" i="11"/>
  <c r="M6" i="11"/>
  <c r="N6" i="11"/>
  <c r="AB6" i="11"/>
  <c r="AD6" i="11"/>
  <c r="AH6" i="11"/>
  <c r="G6" i="11" s="1"/>
  <c r="AI6" i="11" s="1"/>
  <c r="AJ6" i="11"/>
  <c r="AK6" i="11"/>
  <c r="AN6" i="11"/>
  <c r="AP6" i="11"/>
  <c r="AS6" i="11"/>
  <c r="I7" i="11"/>
  <c r="K7" i="11"/>
  <c r="M7" i="11"/>
  <c r="N7" i="11"/>
  <c r="AB7" i="11"/>
  <c r="AD7" i="11"/>
  <c r="AH7" i="11"/>
  <c r="G7" i="11" s="1"/>
  <c r="AI7" i="11" s="1"/>
  <c r="AJ7" i="11"/>
  <c r="AK7" i="11"/>
  <c r="AN7" i="11"/>
  <c r="AP7" i="11"/>
  <c r="AS7" i="11"/>
  <c r="I8" i="11"/>
  <c r="K8" i="11"/>
  <c r="M8" i="11"/>
  <c r="N8" i="11"/>
  <c r="AB8" i="11"/>
  <c r="AD8" i="11"/>
  <c r="AH8" i="11"/>
  <c r="G8" i="11" s="1"/>
  <c r="AI8" i="11" s="1"/>
  <c r="AJ8" i="11"/>
  <c r="AK8" i="11"/>
  <c r="AN8" i="11"/>
  <c r="AP8" i="11"/>
  <c r="AS8" i="11"/>
  <c r="I9" i="11"/>
  <c r="K9" i="11"/>
  <c r="M9" i="11"/>
  <c r="N9" i="11"/>
  <c r="AB9" i="11"/>
  <c r="AD9" i="11"/>
  <c r="G9" i="11"/>
  <c r="AI9" i="11" s="1"/>
  <c r="AJ9" i="11"/>
  <c r="AK9" i="11"/>
  <c r="AN9" i="11"/>
  <c r="AP9" i="11"/>
  <c r="AS9" i="11"/>
  <c r="G10" i="11"/>
  <c r="AI10" i="11" s="1"/>
  <c r="I10" i="11"/>
  <c r="K10" i="11"/>
  <c r="M10" i="11"/>
  <c r="N10" i="11"/>
  <c r="AB10" i="11"/>
  <c r="AD10" i="11"/>
  <c r="AJ10" i="11"/>
  <c r="AK10" i="11"/>
  <c r="AN10" i="11"/>
  <c r="AP10" i="11"/>
  <c r="AS10" i="11"/>
  <c r="I11" i="11"/>
  <c r="K11" i="11"/>
  <c r="M11" i="11"/>
  <c r="N11" i="11"/>
  <c r="AB11" i="11"/>
  <c r="AD11" i="11"/>
  <c r="AH11" i="11"/>
  <c r="G11" i="11" s="1"/>
  <c r="AJ11" i="11"/>
  <c r="AK11" i="11"/>
  <c r="AN11" i="11"/>
  <c r="AP11" i="11"/>
  <c r="AS11" i="11"/>
  <c r="AI12" i="11"/>
  <c r="I12" i="11"/>
  <c r="K12" i="11"/>
  <c r="N12" i="11"/>
  <c r="AL12" i="11" s="1"/>
  <c r="AB12" i="11"/>
  <c r="AD12" i="11"/>
  <c r="AJ12" i="11"/>
  <c r="AK12" i="11"/>
  <c r="AN12" i="11"/>
  <c r="AP12" i="11"/>
  <c r="AS12" i="11"/>
  <c r="AI13" i="11"/>
  <c r="I13" i="11"/>
  <c r="K13" i="11"/>
  <c r="N13" i="11"/>
  <c r="AL13" i="11" s="1"/>
  <c r="AB13" i="11"/>
  <c r="AD13" i="11"/>
  <c r="AJ13" i="11"/>
  <c r="AK13" i="11"/>
  <c r="AN13" i="11"/>
  <c r="AP13" i="11"/>
  <c r="AS13" i="11"/>
  <c r="I14" i="11"/>
  <c r="K14" i="11"/>
  <c r="M14" i="11"/>
  <c r="N14" i="11"/>
  <c r="AB14" i="11"/>
  <c r="AD14" i="11"/>
  <c r="AH14" i="11"/>
  <c r="G14" i="11" s="1"/>
  <c r="AI14" i="11" s="1"/>
  <c r="AJ14" i="11"/>
  <c r="AK14" i="11"/>
  <c r="AN14" i="11"/>
  <c r="AP14" i="11"/>
  <c r="AS14" i="11"/>
  <c r="P18" i="11"/>
  <c r="R18" i="11"/>
  <c r="V16" i="11"/>
  <c r="V18" i="11" s="1"/>
  <c r="AE16" i="11"/>
  <c r="AE18" i="11" s="1"/>
  <c r="AF16" i="11"/>
  <c r="AF18" i="11" s="1"/>
  <c r="AG16" i="11"/>
  <c r="AG18" i="11" s="1"/>
  <c r="AQ16" i="11"/>
  <c r="AQ18" i="11" s="1"/>
  <c r="G3" i="10"/>
  <c r="K3" i="10"/>
  <c r="M3" i="10"/>
  <c r="N3" i="10"/>
  <c r="AB3" i="10"/>
  <c r="AD3" i="10"/>
  <c r="AH3" i="10"/>
  <c r="AJ3" i="10"/>
  <c r="AK3" i="10"/>
  <c r="AN3" i="10"/>
  <c r="AI3" i="10" s="1"/>
  <c r="AP3" i="10"/>
  <c r="AS3" i="10"/>
  <c r="G4" i="10"/>
  <c r="I4" i="10"/>
  <c r="K4" i="10"/>
  <c r="M4" i="10"/>
  <c r="N4" i="10"/>
  <c r="AB4" i="10"/>
  <c r="AD4" i="10"/>
  <c r="AI4" i="10"/>
  <c r="AJ4" i="10"/>
  <c r="AK4" i="10"/>
  <c r="AN4" i="10"/>
  <c r="AP4" i="10"/>
  <c r="AS4" i="10"/>
  <c r="I5" i="10"/>
  <c r="K5" i="10"/>
  <c r="M5" i="10"/>
  <c r="N5" i="10"/>
  <c r="AB5" i="10"/>
  <c r="AD5" i="10"/>
  <c r="AH5" i="10"/>
  <c r="AJ5" i="10"/>
  <c r="AK5" i="10"/>
  <c r="AN5" i="10"/>
  <c r="AP5" i="10"/>
  <c r="AS5" i="10"/>
  <c r="I6" i="10"/>
  <c r="K6" i="10"/>
  <c r="M6" i="10"/>
  <c r="N6" i="10"/>
  <c r="AB6" i="10"/>
  <c r="AD6" i="10"/>
  <c r="AH6" i="10"/>
  <c r="AJ6" i="10"/>
  <c r="AK6" i="10"/>
  <c r="AN6" i="10"/>
  <c r="AP6" i="10"/>
  <c r="AS6" i="10"/>
  <c r="I7" i="10"/>
  <c r="K7" i="10"/>
  <c r="M7" i="10"/>
  <c r="N7" i="10"/>
  <c r="AB7" i="10"/>
  <c r="AD7" i="10"/>
  <c r="AH7" i="10"/>
  <c r="G7" i="10" s="1"/>
  <c r="AI7" i="10" s="1"/>
  <c r="AJ7" i="10"/>
  <c r="AK7" i="10"/>
  <c r="AN7" i="10"/>
  <c r="AP7" i="10"/>
  <c r="AS7" i="10"/>
  <c r="G8" i="10"/>
  <c r="AI8" i="10" s="1"/>
  <c r="I8" i="10"/>
  <c r="K8" i="10"/>
  <c r="M8" i="10"/>
  <c r="N8" i="10"/>
  <c r="AB8" i="10"/>
  <c r="AD8" i="10"/>
  <c r="AJ8" i="10"/>
  <c r="AK8" i="10"/>
  <c r="AN8" i="10"/>
  <c r="AP8" i="10"/>
  <c r="AS8" i="10"/>
  <c r="I9" i="10"/>
  <c r="K9" i="10"/>
  <c r="M9" i="10"/>
  <c r="N9" i="10"/>
  <c r="AB9" i="10"/>
  <c r="AD9" i="10"/>
  <c r="AH9" i="10"/>
  <c r="AJ9" i="10"/>
  <c r="AK9" i="10"/>
  <c r="AN9" i="10"/>
  <c r="AP9" i="10"/>
  <c r="AS9" i="10"/>
  <c r="G10" i="10"/>
  <c r="AI10" i="10" s="1"/>
  <c r="I10" i="10"/>
  <c r="K10" i="10"/>
  <c r="M10" i="10"/>
  <c r="N10" i="10"/>
  <c r="AL10" i="10" s="1"/>
  <c r="AB10" i="10"/>
  <c r="AD10" i="10"/>
  <c r="AJ10" i="10"/>
  <c r="AK10" i="10"/>
  <c r="AN10" i="10"/>
  <c r="AP10" i="10"/>
  <c r="AS10" i="10"/>
  <c r="I11" i="10"/>
  <c r="K11" i="10"/>
  <c r="M11" i="10"/>
  <c r="N11" i="10"/>
  <c r="AB11" i="10"/>
  <c r="AD11" i="10"/>
  <c r="AH11" i="10"/>
  <c r="AJ11" i="10"/>
  <c r="AK11" i="10"/>
  <c r="AN11" i="10"/>
  <c r="AP11" i="10"/>
  <c r="AS11" i="10"/>
  <c r="I12" i="10"/>
  <c r="K12" i="10"/>
  <c r="M12" i="10"/>
  <c r="N12" i="10"/>
  <c r="AB12" i="10"/>
  <c r="AD12" i="10"/>
  <c r="AH12" i="10"/>
  <c r="G12" i="10" s="1"/>
  <c r="AI12" i="10" s="1"/>
  <c r="AJ12" i="10"/>
  <c r="AK12" i="10"/>
  <c r="AN12" i="10"/>
  <c r="AP12" i="10"/>
  <c r="AS12" i="10"/>
  <c r="I13" i="10"/>
  <c r="K13" i="10"/>
  <c r="M13" i="10"/>
  <c r="N13" i="10"/>
  <c r="AB13" i="10"/>
  <c r="AD13" i="10"/>
  <c r="AH13" i="10"/>
  <c r="G13" i="10" s="1"/>
  <c r="AI13" i="10" s="1"/>
  <c r="AJ13" i="10"/>
  <c r="AK13" i="10"/>
  <c r="AN13" i="10"/>
  <c r="AP13" i="10"/>
  <c r="AS13" i="10"/>
  <c r="V16" i="10"/>
  <c r="V18" i="10" s="1"/>
  <c r="AE18" i="10"/>
  <c r="AF18" i="10"/>
  <c r="AG18" i="10"/>
  <c r="AQ16" i="10"/>
  <c r="AQ18" i="10" s="1"/>
  <c r="P18" i="10"/>
  <c r="R18" i="10"/>
  <c r="M3" i="9"/>
  <c r="N3" i="9"/>
  <c r="AB3" i="9"/>
  <c r="AD3" i="9"/>
  <c r="AH3" i="9"/>
  <c r="G3" i="9" s="1"/>
  <c r="AI3" i="9"/>
  <c r="AJ3" i="9"/>
  <c r="AK3" i="9"/>
  <c r="AN3" i="9"/>
  <c r="AP3" i="9"/>
  <c r="AS3" i="9"/>
  <c r="I4" i="9"/>
  <c r="K4" i="9"/>
  <c r="M4" i="9"/>
  <c r="N4" i="9"/>
  <c r="AB4" i="9"/>
  <c r="AD4" i="9"/>
  <c r="AH4" i="9"/>
  <c r="G4" i="9" s="1"/>
  <c r="AJ4" i="9"/>
  <c r="AK4" i="9"/>
  <c r="AN4" i="9"/>
  <c r="AP4" i="9"/>
  <c r="AS4" i="9"/>
  <c r="I5" i="9"/>
  <c r="K5" i="9"/>
  <c r="M5" i="9"/>
  <c r="N5" i="9"/>
  <c r="AB5" i="9"/>
  <c r="AD5" i="9"/>
  <c r="AH5" i="9"/>
  <c r="AJ5" i="9"/>
  <c r="AK5" i="9"/>
  <c r="AN5" i="9"/>
  <c r="AP5" i="9"/>
  <c r="AS5" i="9"/>
  <c r="I6" i="9"/>
  <c r="K6" i="9"/>
  <c r="M6" i="9"/>
  <c r="N6" i="9"/>
  <c r="AB6" i="9"/>
  <c r="AD6" i="9"/>
  <c r="AH6" i="9"/>
  <c r="G6" i="9" s="1"/>
  <c r="AI6" i="9" s="1"/>
  <c r="AJ6" i="9"/>
  <c r="AK6" i="9"/>
  <c r="AN6" i="9"/>
  <c r="AP6" i="9"/>
  <c r="AS6" i="9"/>
  <c r="I7" i="9"/>
  <c r="K7" i="9"/>
  <c r="M7" i="9"/>
  <c r="N7" i="9"/>
  <c r="AB7" i="9"/>
  <c r="AD7" i="9"/>
  <c r="AH7" i="9"/>
  <c r="G7" i="9" s="1"/>
  <c r="AI7" i="9" s="1"/>
  <c r="AJ7" i="9"/>
  <c r="AK7" i="9"/>
  <c r="AN7" i="9"/>
  <c r="AP7" i="9"/>
  <c r="AS7" i="9"/>
  <c r="I8" i="9"/>
  <c r="K8" i="9"/>
  <c r="M8" i="9"/>
  <c r="N8" i="9"/>
  <c r="AB8" i="9"/>
  <c r="AD8" i="9"/>
  <c r="AH8" i="9"/>
  <c r="G8" i="9" s="1"/>
  <c r="AI8" i="9" s="1"/>
  <c r="AJ8" i="9"/>
  <c r="AK8" i="9"/>
  <c r="AN8" i="9"/>
  <c r="AP8" i="9"/>
  <c r="AS8" i="9"/>
  <c r="I9" i="9"/>
  <c r="K9" i="9"/>
  <c r="M9" i="9"/>
  <c r="N9" i="9"/>
  <c r="AB9" i="9"/>
  <c r="AD9" i="9"/>
  <c r="AH9" i="9"/>
  <c r="G9" i="9" s="1"/>
  <c r="AI9" i="9" s="1"/>
  <c r="AJ9" i="9"/>
  <c r="AK9" i="9"/>
  <c r="AN9" i="9"/>
  <c r="AP9" i="9"/>
  <c r="AS9" i="9"/>
  <c r="I10" i="9"/>
  <c r="K10" i="9"/>
  <c r="M10" i="9"/>
  <c r="N10" i="9"/>
  <c r="AB10" i="9"/>
  <c r="AD10" i="9"/>
  <c r="AH10" i="9"/>
  <c r="G10" i="9" s="1"/>
  <c r="AI10" i="9" s="1"/>
  <c r="AJ10" i="9"/>
  <c r="AK10" i="9"/>
  <c r="AN10" i="9"/>
  <c r="AP10" i="9"/>
  <c r="AS10" i="9"/>
  <c r="I11" i="9"/>
  <c r="K11" i="9"/>
  <c r="M11" i="9"/>
  <c r="N11" i="9"/>
  <c r="AB11" i="9"/>
  <c r="AD11" i="9"/>
  <c r="AH11" i="9"/>
  <c r="G11" i="9" s="1"/>
  <c r="AI11" i="9" s="1"/>
  <c r="AJ11" i="9"/>
  <c r="AK11" i="9"/>
  <c r="AN11" i="9"/>
  <c r="AP11" i="9"/>
  <c r="AS11" i="9"/>
  <c r="K12" i="9"/>
  <c r="M12" i="9"/>
  <c r="N12" i="9"/>
  <c r="AB12" i="9"/>
  <c r="AD12" i="9"/>
  <c r="AH12" i="9"/>
  <c r="AI12" i="9"/>
  <c r="AJ12" i="9"/>
  <c r="AK12" i="9"/>
  <c r="AN12" i="9"/>
  <c r="AP12" i="9"/>
  <c r="AS12" i="9"/>
  <c r="I13" i="9"/>
  <c r="K13" i="9"/>
  <c r="M13" i="9"/>
  <c r="N13" i="9"/>
  <c r="AB13" i="9"/>
  <c r="AD13" i="9"/>
  <c r="AH13" i="9"/>
  <c r="G13" i="9" s="1"/>
  <c r="AI13" i="9" s="1"/>
  <c r="AJ13" i="9"/>
  <c r="AK13" i="9"/>
  <c r="AN13" i="9"/>
  <c r="AP13" i="9"/>
  <c r="AS13" i="9"/>
  <c r="I14" i="9"/>
  <c r="K14" i="9"/>
  <c r="M14" i="9"/>
  <c r="N14" i="9"/>
  <c r="AB14" i="9"/>
  <c r="AD14" i="9"/>
  <c r="AH14" i="9"/>
  <c r="G14" i="9" s="1"/>
  <c r="AI14" i="9" s="1"/>
  <c r="AJ14" i="9"/>
  <c r="AK14" i="9"/>
  <c r="AN14" i="9"/>
  <c r="AP14" i="9"/>
  <c r="AS14" i="9"/>
  <c r="I16" i="9"/>
  <c r="K16" i="9"/>
  <c r="M16" i="9"/>
  <c r="N16" i="9"/>
  <c r="AB16" i="9"/>
  <c r="AD16" i="9"/>
  <c r="AH16" i="9"/>
  <c r="G16" i="9" s="1"/>
  <c r="AI16" i="9" s="1"/>
  <c r="AJ16" i="9"/>
  <c r="AK16" i="9"/>
  <c r="AP16" i="9"/>
  <c r="AS16" i="9"/>
  <c r="G17" i="9"/>
  <c r="I17" i="9"/>
  <c r="K17" i="9"/>
  <c r="M17" i="9"/>
  <c r="N17" i="9"/>
  <c r="O17" i="9" s="1"/>
  <c r="AB17" i="9"/>
  <c r="AD17" i="9"/>
  <c r="AI17" i="9"/>
  <c r="AJ17" i="9"/>
  <c r="AK17" i="9"/>
  <c r="AN17" i="9"/>
  <c r="AP17" i="9"/>
  <c r="AS17" i="9"/>
  <c r="I18" i="9"/>
  <c r="K18" i="9"/>
  <c r="M18" i="9"/>
  <c r="N18" i="9"/>
  <c r="AB18" i="9"/>
  <c r="AD18" i="9"/>
  <c r="AH18" i="9"/>
  <c r="G18" i="9" s="1"/>
  <c r="AI18" i="9" s="1"/>
  <c r="AJ18" i="9"/>
  <c r="AK18" i="9"/>
  <c r="AN18" i="9"/>
  <c r="AP18" i="9"/>
  <c r="AS18" i="9"/>
  <c r="V23" i="9"/>
  <c r="AE23" i="9"/>
  <c r="AF23" i="9"/>
  <c r="AG23" i="9"/>
  <c r="P23" i="9"/>
  <c r="R23" i="9"/>
  <c r="AQ23" i="9"/>
  <c r="I4" i="8"/>
  <c r="K4" i="8"/>
  <c r="M4" i="8"/>
  <c r="N4" i="8"/>
  <c r="AB4" i="8"/>
  <c r="AD4" i="8"/>
  <c r="AH4" i="8"/>
  <c r="G4" i="8" s="1"/>
  <c r="AJ4" i="8"/>
  <c r="AK4" i="8"/>
  <c r="AN4" i="8"/>
  <c r="AP4" i="8"/>
  <c r="AS4" i="8"/>
  <c r="G5" i="8"/>
  <c r="I5" i="8"/>
  <c r="K5" i="8"/>
  <c r="M5" i="8"/>
  <c r="N5" i="8"/>
  <c r="O5" i="8" s="1"/>
  <c r="AB5" i="8"/>
  <c r="AD5" i="8"/>
  <c r="AI5" i="8"/>
  <c r="AJ5" i="8"/>
  <c r="AK5" i="8"/>
  <c r="AN5" i="8"/>
  <c r="AP5" i="8"/>
  <c r="AS5" i="8"/>
  <c r="I6" i="8"/>
  <c r="K6" i="8"/>
  <c r="M6" i="8"/>
  <c r="N6" i="8"/>
  <c r="AB6" i="8"/>
  <c r="AD6" i="8"/>
  <c r="AH6" i="8"/>
  <c r="AJ6" i="8"/>
  <c r="AK6" i="8"/>
  <c r="AN6" i="8"/>
  <c r="AP6" i="8"/>
  <c r="AS6" i="8"/>
  <c r="I7" i="8"/>
  <c r="K7" i="8"/>
  <c r="M7" i="8"/>
  <c r="N7" i="8"/>
  <c r="AB7" i="8"/>
  <c r="AD7" i="8"/>
  <c r="AH7" i="8"/>
  <c r="AJ7" i="8"/>
  <c r="AK7" i="8"/>
  <c r="AN7" i="8"/>
  <c r="AP7" i="8"/>
  <c r="AS7" i="8"/>
  <c r="I8" i="8"/>
  <c r="K8" i="8"/>
  <c r="M8" i="8"/>
  <c r="N8" i="8"/>
  <c r="AB8" i="8"/>
  <c r="AD8" i="8"/>
  <c r="AH8" i="8"/>
  <c r="AJ8" i="8"/>
  <c r="AK8" i="8"/>
  <c r="AN8" i="8"/>
  <c r="AP8" i="8"/>
  <c r="AS8" i="8"/>
  <c r="P14" i="8"/>
  <c r="V14" i="8"/>
  <c r="AE14" i="8"/>
  <c r="AF14" i="8"/>
  <c r="AG14" i="8"/>
  <c r="AQ14" i="8"/>
  <c r="R14" i="8"/>
  <c r="G3" i="7"/>
  <c r="I3" i="7"/>
  <c r="K3" i="7"/>
  <c r="M3" i="7"/>
  <c r="N3" i="7"/>
  <c r="AB3" i="7"/>
  <c r="AD3" i="7"/>
  <c r="AI3" i="7"/>
  <c r="AJ3" i="7"/>
  <c r="AK3" i="7"/>
  <c r="AN3" i="7"/>
  <c r="AP3" i="7"/>
  <c r="AS3" i="7"/>
  <c r="M4" i="7"/>
  <c r="N4" i="7"/>
  <c r="AB4" i="7"/>
  <c r="AD4" i="7"/>
  <c r="G4" i="7"/>
  <c r="AI4" i="7"/>
  <c r="AJ4" i="7"/>
  <c r="AK4" i="7"/>
  <c r="AN4" i="7"/>
  <c r="AP4" i="7"/>
  <c r="AS4" i="7"/>
  <c r="I5" i="7"/>
  <c r="K5" i="7"/>
  <c r="M5" i="7"/>
  <c r="N5" i="7"/>
  <c r="AB5" i="7"/>
  <c r="AD5" i="7"/>
  <c r="AH5" i="7"/>
  <c r="G5" i="7" s="1"/>
  <c r="AI5" i="7" s="1"/>
  <c r="AJ5" i="7"/>
  <c r="AK5" i="7"/>
  <c r="AN5" i="7"/>
  <c r="AP5" i="7"/>
  <c r="AS5" i="7"/>
  <c r="I6" i="7"/>
  <c r="K6" i="7"/>
  <c r="M6" i="7"/>
  <c r="N6" i="7"/>
  <c r="AB6" i="7"/>
  <c r="AD6" i="7"/>
  <c r="AH6" i="7"/>
  <c r="AJ6" i="7"/>
  <c r="AK6" i="7"/>
  <c r="AN6" i="7"/>
  <c r="AP6" i="7"/>
  <c r="AS6" i="7"/>
  <c r="I7" i="7"/>
  <c r="K7" i="7"/>
  <c r="M7" i="7"/>
  <c r="N7" i="7"/>
  <c r="AB7" i="7"/>
  <c r="AD7" i="7"/>
  <c r="AH7" i="7"/>
  <c r="G7" i="7" s="1"/>
  <c r="AI7" i="7" s="1"/>
  <c r="AJ7" i="7"/>
  <c r="AK7" i="7"/>
  <c r="AN7" i="7"/>
  <c r="AP7" i="7"/>
  <c r="AS7" i="7"/>
  <c r="G8" i="7"/>
  <c r="AI8" i="7" s="1"/>
  <c r="I8" i="7"/>
  <c r="K8" i="7"/>
  <c r="M8" i="7"/>
  <c r="N8" i="7"/>
  <c r="AL8" i="7" s="1"/>
  <c r="AB8" i="7"/>
  <c r="AD8" i="7"/>
  <c r="AJ8" i="7"/>
  <c r="AK8" i="7"/>
  <c r="AN8" i="7"/>
  <c r="AP8" i="7"/>
  <c r="AS8" i="7"/>
  <c r="I9" i="7"/>
  <c r="K9" i="7"/>
  <c r="M9" i="7"/>
  <c r="N9" i="7"/>
  <c r="AB9" i="7"/>
  <c r="AD9" i="7"/>
  <c r="AH9" i="7"/>
  <c r="AJ9" i="7"/>
  <c r="AK9" i="7"/>
  <c r="AN9" i="7"/>
  <c r="AP9" i="7"/>
  <c r="AS9" i="7"/>
  <c r="P13" i="7"/>
  <c r="V11" i="7"/>
  <c r="V13" i="7" s="1"/>
  <c r="AE11" i="7"/>
  <c r="AE13" i="7" s="1"/>
  <c r="AF11" i="7"/>
  <c r="AF13" i="7" s="1"/>
  <c r="AG11" i="7"/>
  <c r="AG13" i="7" s="1"/>
  <c r="AQ11" i="7"/>
  <c r="AQ13" i="7" s="1"/>
  <c r="R13" i="7"/>
  <c r="G3" i="6"/>
  <c r="I3" i="6"/>
  <c r="K3" i="6"/>
  <c r="M3" i="6"/>
  <c r="O3" i="6"/>
  <c r="AB3" i="6"/>
  <c r="AD3" i="6"/>
  <c r="AI3" i="6"/>
  <c r="AJ3" i="6"/>
  <c r="AK3" i="6"/>
  <c r="AL3" i="6"/>
  <c r="AN3" i="6"/>
  <c r="AN16" i="6" s="1"/>
  <c r="AP3" i="6"/>
  <c r="AS3" i="6"/>
  <c r="G4" i="6"/>
  <c r="AI4" i="6" s="1"/>
  <c r="I4" i="6"/>
  <c r="K4" i="6"/>
  <c r="M4" i="6"/>
  <c r="N4" i="6"/>
  <c r="AL4" i="6" s="1"/>
  <c r="AB4" i="6"/>
  <c r="AD4" i="6"/>
  <c r="AJ4" i="6"/>
  <c r="AK4" i="6"/>
  <c r="AN4" i="6"/>
  <c r="AP4" i="6"/>
  <c r="AS4" i="6"/>
  <c r="I5" i="6"/>
  <c r="K5" i="6"/>
  <c r="M5" i="6"/>
  <c r="N5" i="6"/>
  <c r="AB5" i="6"/>
  <c r="AD5" i="6"/>
  <c r="AH5" i="6"/>
  <c r="G5" i="6" s="1"/>
  <c r="AJ5" i="6"/>
  <c r="AK5" i="6"/>
  <c r="AN5" i="6"/>
  <c r="AP5" i="6"/>
  <c r="AS5" i="6"/>
  <c r="I6" i="6"/>
  <c r="K6" i="6"/>
  <c r="M6" i="6"/>
  <c r="N6" i="6"/>
  <c r="AB6" i="6"/>
  <c r="AD6" i="6"/>
  <c r="AH6" i="6"/>
  <c r="G6" i="6" s="1"/>
  <c r="AI6" i="6" s="1"/>
  <c r="AJ6" i="6"/>
  <c r="AK6" i="6"/>
  <c r="AN6" i="6"/>
  <c r="AP6" i="6"/>
  <c r="AS6" i="6"/>
  <c r="I7" i="6"/>
  <c r="K7" i="6"/>
  <c r="M7" i="6"/>
  <c r="N7" i="6"/>
  <c r="AB7" i="6"/>
  <c r="AD7" i="6"/>
  <c r="AH7" i="6"/>
  <c r="G7" i="6" s="1"/>
  <c r="AI7" i="6" s="1"/>
  <c r="AJ7" i="6"/>
  <c r="AK7" i="6"/>
  <c r="AN7" i="6"/>
  <c r="AP7" i="6"/>
  <c r="AS7" i="6"/>
  <c r="I8" i="6"/>
  <c r="K8" i="6"/>
  <c r="M8" i="6"/>
  <c r="N8" i="6"/>
  <c r="AB8" i="6"/>
  <c r="AD8" i="6"/>
  <c r="AH8" i="6"/>
  <c r="G8" i="6" s="1"/>
  <c r="AI8" i="6" s="1"/>
  <c r="AJ8" i="6"/>
  <c r="AK8" i="6"/>
  <c r="AN8" i="6"/>
  <c r="AP8" i="6"/>
  <c r="AS8" i="6"/>
  <c r="K9" i="6"/>
  <c r="M9" i="6"/>
  <c r="N9" i="6"/>
  <c r="AB9" i="6"/>
  <c r="AD9" i="6"/>
  <c r="AH9" i="6"/>
  <c r="AI9" i="6"/>
  <c r="AJ9" i="6"/>
  <c r="AK9" i="6"/>
  <c r="AN9" i="6"/>
  <c r="AP9" i="6"/>
  <c r="AS9" i="6"/>
  <c r="K10" i="6"/>
  <c r="M10" i="6"/>
  <c r="N10" i="6"/>
  <c r="AB10" i="6"/>
  <c r="AD10" i="6"/>
  <c r="AH10" i="6"/>
  <c r="I10" i="6" s="1"/>
  <c r="AI10" i="6"/>
  <c r="AJ10" i="6"/>
  <c r="AK10" i="6"/>
  <c r="AN10" i="6"/>
  <c r="AP10" i="6"/>
  <c r="AS10" i="6"/>
  <c r="I11" i="6"/>
  <c r="K11" i="6"/>
  <c r="M11" i="6"/>
  <c r="N11" i="6"/>
  <c r="AB11" i="6"/>
  <c r="AD11" i="6"/>
  <c r="AH11" i="6"/>
  <c r="G11" i="6" s="1"/>
  <c r="AI11" i="6" s="1"/>
  <c r="AJ11" i="6"/>
  <c r="AK11" i="6"/>
  <c r="AN11" i="6"/>
  <c r="AP11" i="6"/>
  <c r="AS11" i="6"/>
  <c r="I12" i="6"/>
  <c r="K12" i="6"/>
  <c r="M12" i="6"/>
  <c r="N12" i="6"/>
  <c r="AB12" i="6"/>
  <c r="AD12" i="6"/>
  <c r="AH12" i="6"/>
  <c r="AJ12" i="6"/>
  <c r="AK12" i="6"/>
  <c r="AN12" i="6"/>
  <c r="AP12" i="6"/>
  <c r="AS12" i="6"/>
  <c r="G13" i="6"/>
  <c r="AI13" i="6" s="1"/>
  <c r="I13" i="6"/>
  <c r="K13" i="6"/>
  <c r="M13" i="6"/>
  <c r="N13" i="6"/>
  <c r="AB13" i="6"/>
  <c r="AD13" i="6"/>
  <c r="AJ13" i="6"/>
  <c r="AK13" i="6"/>
  <c r="AN13" i="6"/>
  <c r="AP13" i="6"/>
  <c r="AS13" i="6"/>
  <c r="P17" i="6"/>
  <c r="V15" i="6"/>
  <c r="V17" i="6" s="1"/>
  <c r="AE15" i="6"/>
  <c r="AE17" i="6" s="1"/>
  <c r="AF15" i="6"/>
  <c r="AF17" i="6" s="1"/>
  <c r="AG15" i="6"/>
  <c r="AG17" i="6" s="1"/>
  <c r="AQ15" i="6"/>
  <c r="AQ17" i="6" s="1"/>
  <c r="AP16" i="6"/>
  <c r="R17" i="6"/>
  <c r="M3" i="5"/>
  <c r="N3" i="5"/>
  <c r="AB3" i="5"/>
  <c r="AD3" i="5"/>
  <c r="AH3" i="5"/>
  <c r="I3" i="5" s="1"/>
  <c r="AI3" i="5"/>
  <c r="AJ3" i="5"/>
  <c r="AK3" i="5"/>
  <c r="AN3" i="5"/>
  <c r="AP3" i="5"/>
  <c r="AS3" i="5"/>
  <c r="M4" i="5"/>
  <c r="N4" i="5"/>
  <c r="AB4" i="5"/>
  <c r="AD4" i="5"/>
  <c r="AH4" i="5"/>
  <c r="I4" i="5" s="1"/>
  <c r="AI4" i="5"/>
  <c r="AJ4" i="5"/>
  <c r="AK4" i="5"/>
  <c r="AN4" i="5"/>
  <c r="AP4" i="5"/>
  <c r="AS4" i="5"/>
  <c r="M5" i="5"/>
  <c r="N5" i="5"/>
  <c r="AB5" i="5"/>
  <c r="AD5" i="5"/>
  <c r="I5" i="5"/>
  <c r="AI5" i="5"/>
  <c r="AJ5" i="5"/>
  <c r="AK5" i="5"/>
  <c r="AN5" i="5"/>
  <c r="AP5" i="5"/>
  <c r="AS5" i="5"/>
  <c r="I6" i="5"/>
  <c r="K6" i="5"/>
  <c r="M6" i="5"/>
  <c r="N6" i="5"/>
  <c r="AB6" i="5"/>
  <c r="AD6" i="5"/>
  <c r="AH6" i="5"/>
  <c r="AJ6" i="5"/>
  <c r="AK6" i="5"/>
  <c r="AN6" i="5"/>
  <c r="AP6" i="5"/>
  <c r="AS6" i="5"/>
  <c r="G7" i="5"/>
  <c r="AI7" i="5" s="1"/>
  <c r="I7" i="5"/>
  <c r="K7" i="5"/>
  <c r="M7" i="5"/>
  <c r="N7" i="5"/>
  <c r="AB7" i="5"/>
  <c r="AD7" i="5"/>
  <c r="AJ7" i="5"/>
  <c r="AK7" i="5"/>
  <c r="AN7" i="5"/>
  <c r="AP7" i="5"/>
  <c r="AS7" i="5"/>
  <c r="G8" i="5"/>
  <c r="AI8" i="5" s="1"/>
  <c r="I8" i="5"/>
  <c r="K8" i="5"/>
  <c r="M8" i="5"/>
  <c r="N8" i="5"/>
  <c r="O8" i="5" s="1"/>
  <c r="AB8" i="5"/>
  <c r="AD8" i="5"/>
  <c r="AJ8" i="5"/>
  <c r="AK8" i="5"/>
  <c r="AN8" i="5"/>
  <c r="AP8" i="5"/>
  <c r="AS8" i="5"/>
  <c r="G9" i="5"/>
  <c r="AI9" i="5" s="1"/>
  <c r="I9" i="5"/>
  <c r="K9" i="5"/>
  <c r="M9" i="5"/>
  <c r="N9" i="5"/>
  <c r="AB9" i="5"/>
  <c r="AD9" i="5"/>
  <c r="AJ9" i="5"/>
  <c r="AK9" i="5"/>
  <c r="AN9" i="5"/>
  <c r="AP9" i="5"/>
  <c r="AS9" i="5"/>
  <c r="I10" i="5"/>
  <c r="K10" i="5"/>
  <c r="M10" i="5"/>
  <c r="N10" i="5"/>
  <c r="AB10" i="5"/>
  <c r="AD10" i="5"/>
  <c r="AJ10" i="5"/>
  <c r="AK10" i="5"/>
  <c r="AN10" i="5"/>
  <c r="AP10" i="5"/>
  <c r="AS10" i="5"/>
  <c r="I11" i="5"/>
  <c r="K11" i="5"/>
  <c r="M11" i="5"/>
  <c r="N11" i="5"/>
  <c r="AB11" i="5"/>
  <c r="AD11" i="5"/>
  <c r="AH11" i="5"/>
  <c r="AJ11" i="5"/>
  <c r="AK11" i="5"/>
  <c r="AN11" i="5"/>
  <c r="AP11" i="5"/>
  <c r="AS11" i="5"/>
  <c r="I12" i="5"/>
  <c r="K12" i="5"/>
  <c r="M12" i="5"/>
  <c r="N12" i="5"/>
  <c r="AB12" i="5"/>
  <c r="AD12" i="5"/>
  <c r="AH12" i="5"/>
  <c r="AJ12" i="5"/>
  <c r="AK12" i="5"/>
  <c r="AN12" i="5"/>
  <c r="AP12" i="5"/>
  <c r="AS12" i="5"/>
  <c r="G13" i="5"/>
  <c r="AI13" i="5" s="1"/>
  <c r="I13" i="5"/>
  <c r="K13" i="5"/>
  <c r="M13" i="5"/>
  <c r="N13" i="5"/>
  <c r="O13" i="5" s="1"/>
  <c r="AB13" i="5"/>
  <c r="AD13" i="5"/>
  <c r="AJ13" i="5"/>
  <c r="AK13" i="5"/>
  <c r="AN13" i="5"/>
  <c r="AP13" i="5"/>
  <c r="AS13" i="5"/>
  <c r="G14" i="5"/>
  <c r="AI14" i="5" s="1"/>
  <c r="I14" i="5"/>
  <c r="K14" i="5"/>
  <c r="M14" i="5"/>
  <c r="N14" i="5"/>
  <c r="AB14" i="5"/>
  <c r="AD14" i="5"/>
  <c r="AJ14" i="5"/>
  <c r="AK14" i="5"/>
  <c r="AN14" i="5"/>
  <c r="AP14" i="5"/>
  <c r="AS14" i="5"/>
  <c r="I15" i="5"/>
  <c r="K15" i="5"/>
  <c r="M15" i="5"/>
  <c r="N15" i="5"/>
  <c r="AB15" i="5"/>
  <c r="AD15" i="5"/>
  <c r="AH15" i="5"/>
  <c r="G15" i="5" s="1"/>
  <c r="AI15" i="5" s="1"/>
  <c r="AJ15" i="5"/>
  <c r="AK15" i="5"/>
  <c r="AP15" i="5"/>
  <c r="AS15" i="5"/>
  <c r="I16" i="5"/>
  <c r="K16" i="5"/>
  <c r="M16" i="5"/>
  <c r="N16" i="5"/>
  <c r="AB16" i="5"/>
  <c r="AD16" i="5"/>
  <c r="AH16" i="5"/>
  <c r="AJ16" i="5"/>
  <c r="AK16" i="5"/>
  <c r="AN16" i="5"/>
  <c r="AP16" i="5"/>
  <c r="AS16" i="5"/>
  <c r="I17" i="5"/>
  <c r="K17" i="5"/>
  <c r="M17" i="5"/>
  <c r="N17" i="5"/>
  <c r="AB17" i="5"/>
  <c r="AD17" i="5"/>
  <c r="AH17" i="5"/>
  <c r="G17" i="5" s="1"/>
  <c r="AI17" i="5" s="1"/>
  <c r="AJ17" i="5"/>
  <c r="AK17" i="5"/>
  <c r="AN17" i="5"/>
  <c r="AP17" i="5"/>
  <c r="AS17" i="5"/>
  <c r="P22" i="5"/>
  <c r="R22" i="5"/>
  <c r="AE22" i="5"/>
  <c r="AF22" i="5"/>
  <c r="AG22" i="5"/>
  <c r="AQ22" i="5"/>
  <c r="V22" i="5"/>
  <c r="G3" i="4"/>
  <c r="K3" i="4"/>
  <c r="M3" i="4"/>
  <c r="N3" i="4"/>
  <c r="AB3" i="4"/>
  <c r="AD3" i="4"/>
  <c r="AH3" i="4"/>
  <c r="I3" i="4" s="1"/>
  <c r="AJ3" i="4"/>
  <c r="AK3" i="4"/>
  <c r="AN3" i="4"/>
  <c r="AI3" i="4" s="1"/>
  <c r="I4" i="4"/>
  <c r="K4" i="4"/>
  <c r="M4" i="4"/>
  <c r="N4" i="4"/>
  <c r="AB4" i="4"/>
  <c r="AD4" i="4"/>
  <c r="AH4" i="4"/>
  <c r="G4" i="4" s="1"/>
  <c r="AI4" i="4" s="1"/>
  <c r="AJ4" i="4"/>
  <c r="AK4" i="4"/>
  <c r="AN4" i="4"/>
  <c r="AP4" i="4"/>
  <c r="AS4" i="4"/>
  <c r="I5" i="4"/>
  <c r="K5" i="4"/>
  <c r="M5" i="4"/>
  <c r="N5" i="4"/>
  <c r="AB5" i="4"/>
  <c r="AD5" i="4"/>
  <c r="AH5" i="4"/>
  <c r="AJ5" i="4"/>
  <c r="AK5" i="4"/>
  <c r="AN5" i="4"/>
  <c r="AP5" i="4"/>
  <c r="AS5" i="4"/>
  <c r="I6" i="4"/>
  <c r="K6" i="4"/>
  <c r="M6" i="4"/>
  <c r="N6" i="4"/>
  <c r="AB6" i="4"/>
  <c r="AD6" i="4"/>
  <c r="AH6" i="4"/>
  <c r="AJ6" i="4"/>
  <c r="AK6" i="4"/>
  <c r="AN6" i="4"/>
  <c r="AP6" i="4"/>
  <c r="AS6" i="4"/>
  <c r="I7" i="4"/>
  <c r="K7" i="4"/>
  <c r="M7" i="4"/>
  <c r="N7" i="4"/>
  <c r="AB7" i="4"/>
  <c r="AD7" i="4"/>
  <c r="AH7" i="4"/>
  <c r="AJ7" i="4"/>
  <c r="AK7" i="4"/>
  <c r="AN7" i="4"/>
  <c r="AP7" i="4"/>
  <c r="AS7" i="4"/>
  <c r="I8" i="4"/>
  <c r="K8" i="4"/>
  <c r="M8" i="4"/>
  <c r="N8" i="4"/>
  <c r="AB8" i="4"/>
  <c r="AD8" i="4"/>
  <c r="AH8" i="4"/>
  <c r="G8" i="4" s="1"/>
  <c r="AI8" i="4" s="1"/>
  <c r="AJ8" i="4"/>
  <c r="AK8" i="4"/>
  <c r="AN8" i="4"/>
  <c r="AP8" i="4"/>
  <c r="AS8" i="4"/>
  <c r="I9" i="4"/>
  <c r="K9" i="4"/>
  <c r="M9" i="4"/>
  <c r="N9" i="4"/>
  <c r="AB9" i="4"/>
  <c r="AD9" i="4"/>
  <c r="G9" i="4"/>
  <c r="AI9" i="4" s="1"/>
  <c r="AJ9" i="4"/>
  <c r="AK9" i="4"/>
  <c r="AN9" i="4"/>
  <c r="AP9" i="4"/>
  <c r="AS9" i="4"/>
  <c r="I10" i="4"/>
  <c r="K10" i="4"/>
  <c r="M10" i="4"/>
  <c r="N10" i="4"/>
  <c r="AB10" i="4"/>
  <c r="AD10" i="4"/>
  <c r="AH10" i="4"/>
  <c r="AJ10" i="4"/>
  <c r="AK10" i="4"/>
  <c r="AN10" i="4"/>
  <c r="AP10" i="4"/>
  <c r="AS10" i="4"/>
  <c r="I11" i="4"/>
  <c r="K11" i="4"/>
  <c r="M11" i="4"/>
  <c r="N11" i="4"/>
  <c r="AB11" i="4"/>
  <c r="AD11" i="4"/>
  <c r="AH11" i="4"/>
  <c r="AJ11" i="4"/>
  <c r="AK11" i="4"/>
  <c r="AN11" i="4"/>
  <c r="AP11" i="4"/>
  <c r="AS11" i="4"/>
  <c r="P15" i="4"/>
  <c r="V13" i="4"/>
  <c r="V15" i="4" s="1"/>
  <c r="AE13" i="4"/>
  <c r="AE15" i="4" s="1"/>
  <c r="AF13" i="4"/>
  <c r="AF15" i="4" s="1"/>
  <c r="AG13" i="4"/>
  <c r="AG15" i="4" s="1"/>
  <c r="AQ13" i="4"/>
  <c r="AQ15" i="4" s="1"/>
  <c r="G3" i="3"/>
  <c r="I3" i="3"/>
  <c r="K3" i="3"/>
  <c r="M3" i="3"/>
  <c r="N3" i="3"/>
  <c r="AL3" i="3" s="1"/>
  <c r="AB3" i="3"/>
  <c r="AD3" i="3"/>
  <c r="AI3" i="3"/>
  <c r="AJ3" i="3"/>
  <c r="AK3" i="3"/>
  <c r="AN3" i="3"/>
  <c r="AP3" i="3"/>
  <c r="AS3" i="3"/>
  <c r="G4" i="3"/>
  <c r="I4" i="3"/>
  <c r="K4" i="3"/>
  <c r="M4" i="3"/>
  <c r="N4" i="3"/>
  <c r="AB4" i="3"/>
  <c r="AD4" i="3"/>
  <c r="AI4" i="3"/>
  <c r="AJ4" i="3"/>
  <c r="AK4" i="3"/>
  <c r="AN4" i="3"/>
  <c r="AP4" i="3"/>
  <c r="AS4" i="3"/>
  <c r="G5" i="3"/>
  <c r="AI5" i="3" s="1"/>
  <c r="I5" i="3"/>
  <c r="K5" i="3"/>
  <c r="M5" i="3"/>
  <c r="N5" i="3"/>
  <c r="AL5" i="3" s="1"/>
  <c r="AB5" i="3"/>
  <c r="AD5" i="3"/>
  <c r="AJ5" i="3"/>
  <c r="AK5" i="3"/>
  <c r="AN5" i="3"/>
  <c r="AP5" i="3"/>
  <c r="AS5" i="3"/>
  <c r="I6" i="3"/>
  <c r="K6" i="3"/>
  <c r="M6" i="3"/>
  <c r="N6" i="3"/>
  <c r="O6" i="3" s="1"/>
  <c r="AB6" i="3"/>
  <c r="AD6" i="3"/>
  <c r="G6" i="3"/>
  <c r="AJ6" i="3"/>
  <c r="AK6" i="3"/>
  <c r="AN6" i="3"/>
  <c r="AP6" i="3"/>
  <c r="AS6" i="3"/>
  <c r="P10" i="3"/>
  <c r="R10" i="3"/>
  <c r="V8" i="3"/>
  <c r="V10" i="3" s="1"/>
  <c r="AE8" i="3"/>
  <c r="AE10" i="3" s="1"/>
  <c r="AF8" i="3"/>
  <c r="AF10" i="3" s="1"/>
  <c r="AG8" i="3"/>
  <c r="AG10" i="3" s="1"/>
  <c r="AQ8" i="3"/>
  <c r="AQ10" i="3" s="1"/>
  <c r="G3" i="2"/>
  <c r="I3" i="2"/>
  <c r="K3" i="2"/>
  <c r="M3" i="2"/>
  <c r="N3" i="2"/>
  <c r="O3" i="2" s="1"/>
  <c r="AB3" i="2"/>
  <c r="AD3" i="2"/>
  <c r="AI3" i="2"/>
  <c r="AJ3" i="2"/>
  <c r="AK3" i="2"/>
  <c r="AN3" i="2"/>
  <c r="AP3" i="2"/>
  <c r="AS3" i="2"/>
  <c r="I4" i="2"/>
  <c r="K4" i="2"/>
  <c r="M4" i="2"/>
  <c r="N4" i="2"/>
  <c r="AB4" i="2"/>
  <c r="AD4" i="2"/>
  <c r="AH4" i="2"/>
  <c r="G4" i="2" s="1"/>
  <c r="AJ4" i="2"/>
  <c r="AK4" i="2"/>
  <c r="AN4" i="2"/>
  <c r="AP4" i="2"/>
  <c r="AS4" i="2"/>
  <c r="I5" i="2"/>
  <c r="K5" i="2"/>
  <c r="M5" i="2"/>
  <c r="N5" i="2"/>
  <c r="AB5" i="2"/>
  <c r="AD5" i="2"/>
  <c r="AH5" i="2"/>
  <c r="AJ5" i="2"/>
  <c r="AK5" i="2"/>
  <c r="AN5" i="2"/>
  <c r="AP5" i="2"/>
  <c r="AS5" i="2"/>
  <c r="G6" i="2"/>
  <c r="AI6" i="2" s="1"/>
  <c r="I6" i="2"/>
  <c r="K6" i="2"/>
  <c r="M6" i="2"/>
  <c r="N6" i="2"/>
  <c r="O6" i="2" s="1"/>
  <c r="AB6" i="2"/>
  <c r="AD6" i="2"/>
  <c r="AJ6" i="2"/>
  <c r="AK6" i="2"/>
  <c r="AN6" i="2"/>
  <c r="AP6" i="2"/>
  <c r="AS6" i="2"/>
  <c r="P10" i="2"/>
  <c r="R10" i="2"/>
  <c r="V8" i="2"/>
  <c r="V10" i="2" s="1"/>
  <c r="AE8" i="2"/>
  <c r="AE10" i="2" s="1"/>
  <c r="AF8" i="2"/>
  <c r="AF10" i="2" s="1"/>
  <c r="AG8" i="2"/>
  <c r="AG10" i="2" s="1"/>
  <c r="AQ8" i="2"/>
  <c r="AQ10" i="2" s="1"/>
  <c r="AC16" i="10" l="1"/>
  <c r="AA16" i="10"/>
  <c r="G11" i="14"/>
  <c r="AI11" i="14" s="1"/>
  <c r="M11" i="14"/>
  <c r="AI12" i="14"/>
  <c r="M12" i="14"/>
  <c r="J16" i="10"/>
  <c r="J18" i="10" s="1"/>
  <c r="F16" i="16" s="1"/>
  <c r="AJ20" i="5"/>
  <c r="AJ22" i="5" s="1"/>
  <c r="L21" i="9"/>
  <c r="L23" i="9" s="1"/>
  <c r="G13" i="16" s="1"/>
  <c r="AO20" i="5"/>
  <c r="AO22" i="5" s="1"/>
  <c r="AK21" i="9"/>
  <c r="AK23" i="9" s="1"/>
  <c r="AC21" i="9"/>
  <c r="AC23" i="9" s="1"/>
  <c r="AS20" i="5"/>
  <c r="AS22" i="5" s="1"/>
  <c r="H20" i="5"/>
  <c r="L20" i="5"/>
  <c r="L22" i="5" s="1"/>
  <c r="G5" i="16" s="1"/>
  <c r="AM12" i="8"/>
  <c r="AM14" i="8" s="1"/>
  <c r="AC12" i="8"/>
  <c r="J12" i="8"/>
  <c r="AS21" i="9"/>
  <c r="AS23" i="9" s="1"/>
  <c r="AJ21" i="9"/>
  <c r="AJ23" i="9" s="1"/>
  <c r="AA21" i="9"/>
  <c r="AI4" i="2"/>
  <c r="AA20" i="5"/>
  <c r="AK20" i="5"/>
  <c r="AK22" i="5" s="1"/>
  <c r="AC20" i="5"/>
  <c r="AI4" i="9"/>
  <c r="AO21" i="9"/>
  <c r="AO23" i="9" s="1"/>
  <c r="AK12" i="8"/>
  <c r="AK14" i="8" s="1"/>
  <c r="AA12" i="8"/>
  <c r="AA14" i="8" s="1"/>
  <c r="H12" i="8"/>
  <c r="H14" i="8" s="1"/>
  <c r="AS12" i="8"/>
  <c r="AJ12" i="8"/>
  <c r="AO12" i="8"/>
  <c r="AO14" i="8" s="1"/>
  <c r="L12" i="8"/>
  <c r="AL21" i="12"/>
  <c r="O7" i="1"/>
  <c r="AL10" i="4"/>
  <c r="AL15" i="12"/>
  <c r="O8" i="9"/>
  <c r="AM8" i="13"/>
  <c r="AM10" i="13" s="1"/>
  <c r="O5" i="14"/>
  <c r="AL3" i="2"/>
  <c r="O7" i="4"/>
  <c r="O6" i="4"/>
  <c r="O4" i="4"/>
  <c r="O13" i="9"/>
  <c r="O10" i="9"/>
  <c r="AL9" i="9"/>
  <c r="O13" i="11"/>
  <c r="O7" i="7"/>
  <c r="O16" i="9"/>
  <c r="O14" i="9"/>
  <c r="O5" i="2"/>
  <c r="O4" i="2"/>
  <c r="O9" i="4"/>
  <c r="O8" i="4"/>
  <c r="O11" i="6"/>
  <c r="O4" i="6"/>
  <c r="O4" i="7"/>
  <c r="O6" i="10"/>
  <c r="O5" i="10"/>
  <c r="AL3" i="11"/>
  <c r="O12" i="12"/>
  <c r="O11" i="12"/>
  <c r="AK8" i="3"/>
  <c r="AK10" i="3" s="1"/>
  <c r="AL9" i="4"/>
  <c r="O3" i="4"/>
  <c r="O6" i="9"/>
  <c r="AL5" i="9"/>
  <c r="O4" i="9"/>
  <c r="O13" i="12"/>
  <c r="AL9" i="14"/>
  <c r="AL8" i="6"/>
  <c r="K3" i="9"/>
  <c r="AL12" i="6"/>
  <c r="AL7" i="7"/>
  <c r="AL10" i="9"/>
  <c r="AL22" i="12"/>
  <c r="AK8" i="2"/>
  <c r="AK10" i="2" s="1"/>
  <c r="AL6" i="3"/>
  <c r="AO8" i="3"/>
  <c r="AO10" i="3" s="1"/>
  <c r="K4" i="7"/>
  <c r="J11" i="7" s="1"/>
  <c r="J13" i="7" s="1"/>
  <c r="O3" i="9"/>
  <c r="O8" i="12"/>
  <c r="AL11" i="14"/>
  <c r="AL7" i="1"/>
  <c r="AS13" i="4"/>
  <c r="AS15" i="4" s="1"/>
  <c r="L15" i="6"/>
  <c r="L17" i="6" s="1"/>
  <c r="G11" i="16" s="1"/>
  <c r="AL17" i="9"/>
  <c r="AA8" i="2"/>
  <c r="AA10" i="2" s="1"/>
  <c r="AL4" i="4"/>
  <c r="O12" i="6"/>
  <c r="G12" i="6"/>
  <c r="AI12" i="6" s="1"/>
  <c r="O5" i="6"/>
  <c r="O8" i="7"/>
  <c r="I4" i="7"/>
  <c r="H11" i="7" s="1"/>
  <c r="H13" i="7" s="1"/>
  <c r="O12" i="9"/>
  <c r="AL3" i="9"/>
  <c r="O10" i="10"/>
  <c r="L16" i="10"/>
  <c r="L18" i="10" s="1"/>
  <c r="G16" i="16" s="1"/>
  <c r="O10" i="12"/>
  <c r="AO8" i="13"/>
  <c r="AO10" i="13" s="1"/>
  <c r="AL5" i="13"/>
  <c r="AJ8" i="13"/>
  <c r="AJ10" i="13" s="1"/>
  <c r="AA8" i="13"/>
  <c r="AA10" i="13" s="1"/>
  <c r="AL8" i="14"/>
  <c r="O7" i="14"/>
  <c r="O3" i="14"/>
  <c r="L12" i="1"/>
  <c r="L14" i="1" s="1"/>
  <c r="AM13" i="4"/>
  <c r="AM15" i="4" s="1"/>
  <c r="J8" i="3"/>
  <c r="J10" i="3" s="1"/>
  <c r="F6" i="16" s="1"/>
  <c r="L8" i="3"/>
  <c r="L10" i="3" s="1"/>
  <c r="G6" i="16" s="1"/>
  <c r="O11" i="4"/>
  <c r="J13" i="4"/>
  <c r="J15" i="4" s="1"/>
  <c r="F14" i="16" s="1"/>
  <c r="AL3" i="4"/>
  <c r="G4" i="5"/>
  <c r="K3" i="5"/>
  <c r="AL6" i="6"/>
  <c r="AL5" i="7"/>
  <c r="AL13" i="9"/>
  <c r="O7" i="9"/>
  <c r="AL4" i="9"/>
  <c r="I3" i="9"/>
  <c r="AL11" i="10"/>
  <c r="AL7" i="10"/>
  <c r="AL5" i="11"/>
  <c r="AL12" i="12"/>
  <c r="AL7" i="14"/>
  <c r="AK13" i="4"/>
  <c r="AK15" i="4" s="1"/>
  <c r="AH17" i="12"/>
  <c r="G17" i="12" s="1"/>
  <c r="AI17" i="12" s="1"/>
  <c r="P24" i="12"/>
  <c r="P26" i="12" s="1"/>
  <c r="AJ14" i="8"/>
  <c r="O4" i="8"/>
  <c r="AL13" i="5"/>
  <c r="O17" i="5"/>
  <c r="O5" i="5"/>
  <c r="O4" i="5"/>
  <c r="O3" i="5"/>
  <c r="K5" i="5"/>
  <c r="K4" i="5"/>
  <c r="L16" i="11"/>
  <c r="L18" i="11" s="1"/>
  <c r="G4" i="16" s="1"/>
  <c r="O9" i="11"/>
  <c r="O8" i="11"/>
  <c r="O6" i="11"/>
  <c r="AJ16" i="11"/>
  <c r="AJ18" i="11" s="1"/>
  <c r="AS16" i="11"/>
  <c r="AS18" i="11" s="1"/>
  <c r="H14" i="14"/>
  <c r="H16" i="14" s="1"/>
  <c r="O7" i="11"/>
  <c r="G4" i="1"/>
  <c r="AI4" i="1" s="1"/>
  <c r="AL4" i="1"/>
  <c r="O5" i="4"/>
  <c r="H22" i="5"/>
  <c r="G12" i="5"/>
  <c r="AI12" i="5" s="1"/>
  <c r="AL12" i="5"/>
  <c r="I9" i="6"/>
  <c r="AL9" i="6"/>
  <c r="G9" i="6"/>
  <c r="G19" i="12"/>
  <c r="AI19" i="12" s="1"/>
  <c r="AL19" i="12"/>
  <c r="O6" i="1"/>
  <c r="G10" i="4"/>
  <c r="AI10" i="4" s="1"/>
  <c r="O10" i="4"/>
  <c r="O15" i="5"/>
  <c r="G11" i="5"/>
  <c r="AI11" i="5" s="1"/>
  <c r="AL11" i="5"/>
  <c r="AA11" i="7"/>
  <c r="AA13" i="7" s="1"/>
  <c r="G6" i="7"/>
  <c r="AI6" i="7" s="1"/>
  <c r="AL6" i="7"/>
  <c r="AL4" i="7"/>
  <c r="O11" i="9"/>
  <c r="O9" i="12"/>
  <c r="G7" i="12"/>
  <c r="AI7" i="12" s="1"/>
  <c r="AL7" i="12"/>
  <c r="AL12" i="14"/>
  <c r="O12" i="14"/>
  <c r="AL3" i="1"/>
  <c r="AM8" i="2"/>
  <c r="AM10" i="2" s="1"/>
  <c r="AL8" i="4"/>
  <c r="AL8" i="5"/>
  <c r="AN16" i="9"/>
  <c r="AL6" i="9"/>
  <c r="AL8" i="10"/>
  <c r="O8" i="10"/>
  <c r="G6" i="10"/>
  <c r="AI6" i="10" s="1"/>
  <c r="AL6" i="10"/>
  <c r="O5" i="11"/>
  <c r="AJ14" i="14"/>
  <c r="AJ16" i="14" s="1"/>
  <c r="AL3" i="14"/>
  <c r="O4" i="1"/>
  <c r="G11" i="4"/>
  <c r="AI11" i="4" s="1"/>
  <c r="AL11" i="4"/>
  <c r="AM15" i="6"/>
  <c r="AM17" i="6" s="1"/>
  <c r="O19" i="12"/>
  <c r="AL5" i="2"/>
  <c r="G5" i="2"/>
  <c r="AI5" i="2" s="1"/>
  <c r="AI8" i="2" s="1"/>
  <c r="AI10" i="2" s="1"/>
  <c r="O11" i="5"/>
  <c r="AC22" i="5"/>
  <c r="O6" i="6"/>
  <c r="O6" i="7"/>
  <c r="O9" i="9"/>
  <c r="O7" i="10"/>
  <c r="G22" i="12"/>
  <c r="AI22" i="12" s="1"/>
  <c r="AL11" i="12"/>
  <c r="O7" i="12"/>
  <c r="G6" i="14"/>
  <c r="AI6" i="14" s="1"/>
  <c r="AL6" i="14"/>
  <c r="G5" i="4"/>
  <c r="AI5" i="4" s="1"/>
  <c r="AL5" i="4"/>
  <c r="G16" i="5"/>
  <c r="AI16" i="5" s="1"/>
  <c r="O16" i="5"/>
  <c r="G10" i="5"/>
  <c r="AI10" i="5" s="1"/>
  <c r="AL10" i="5"/>
  <c r="AL5" i="8"/>
  <c r="AL16" i="5"/>
  <c r="AI11" i="11"/>
  <c r="AL11" i="11"/>
  <c r="O11" i="11"/>
  <c r="AL7" i="11"/>
  <c r="AL3" i="13"/>
  <c r="AL9" i="1"/>
  <c r="I9" i="1"/>
  <c r="G9" i="1"/>
  <c r="G8" i="1"/>
  <c r="AI8" i="1" s="1"/>
  <c r="AL8" i="1"/>
  <c r="O8" i="1"/>
  <c r="G12" i="9"/>
  <c r="AL12" i="9"/>
  <c r="I12" i="9"/>
  <c r="L8" i="2"/>
  <c r="L10" i="2" s="1"/>
  <c r="G7" i="16" s="1"/>
  <c r="O5" i="9"/>
  <c r="AS8" i="3"/>
  <c r="AS10" i="3" s="1"/>
  <c r="G9" i="10"/>
  <c r="AI9" i="10" s="1"/>
  <c r="AL9" i="10"/>
  <c r="O9" i="10"/>
  <c r="G8" i="12"/>
  <c r="AI8" i="12" s="1"/>
  <c r="AL8" i="12"/>
  <c r="O12" i="5"/>
  <c r="O8" i="6"/>
  <c r="AL16" i="9"/>
  <c r="G5" i="10"/>
  <c r="AI5" i="10" s="1"/>
  <c r="AL5" i="10"/>
  <c r="AL9" i="11"/>
  <c r="L13" i="4"/>
  <c r="L15" i="4" s="1"/>
  <c r="G14" i="16" s="1"/>
  <c r="AA8" i="3"/>
  <c r="AA10" i="3" s="1"/>
  <c r="G7" i="4"/>
  <c r="AI7" i="4" s="1"/>
  <c r="AL7" i="4"/>
  <c r="AN15" i="5"/>
  <c r="O10" i="5"/>
  <c r="O5" i="7"/>
  <c r="O12" i="11"/>
  <c r="O5" i="13"/>
  <c r="AL6" i="1"/>
  <c r="H8" i="3"/>
  <c r="H10" i="3" s="1"/>
  <c r="O3" i="3"/>
  <c r="G6" i="4"/>
  <c r="AI6" i="4" s="1"/>
  <c r="AL6" i="4"/>
  <c r="AL15" i="5"/>
  <c r="AL11" i="9"/>
  <c r="G5" i="9"/>
  <c r="AI5" i="9" s="1"/>
  <c r="AL9" i="12"/>
  <c r="O6" i="14"/>
  <c r="O7" i="6"/>
  <c r="AL14" i="9"/>
  <c r="AL13" i="10"/>
  <c r="AL14" i="11"/>
  <c r="AL4" i="14"/>
  <c r="AO12" i="1"/>
  <c r="AO14" i="1" s="1"/>
  <c r="AO8" i="2"/>
  <c r="AO10" i="2" s="1"/>
  <c r="AS11" i="7"/>
  <c r="AS13" i="7" s="1"/>
  <c r="AC14" i="8"/>
  <c r="AL4" i="8"/>
  <c r="AL8" i="9"/>
  <c r="O22" i="12"/>
  <c r="G15" i="12"/>
  <c r="AI15" i="12" s="1"/>
  <c r="AL5" i="1"/>
  <c r="AL17" i="5"/>
  <c r="AC15" i="6"/>
  <c r="AC17" i="6" s="1"/>
  <c r="AL7" i="9"/>
  <c r="H8" i="2"/>
  <c r="H10" i="2" s="1"/>
  <c r="J12" i="1"/>
  <c r="J14" i="1" s="1"/>
  <c r="AA16" i="11"/>
  <c r="AA18" i="11" s="1"/>
  <c r="AI6" i="3"/>
  <c r="F8" i="3"/>
  <c r="F10" i="3" s="1"/>
  <c r="AS8" i="2"/>
  <c r="AS10" i="2" s="1"/>
  <c r="J8" i="2"/>
  <c r="J10" i="2" s="1"/>
  <c r="AJ8" i="3"/>
  <c r="AJ10" i="3" s="1"/>
  <c r="O5" i="3"/>
  <c r="AM8" i="3"/>
  <c r="AM10" i="3" s="1"/>
  <c r="H13" i="4"/>
  <c r="H15" i="4" s="1"/>
  <c r="O6" i="5"/>
  <c r="G6" i="5"/>
  <c r="AL5" i="5"/>
  <c r="AL3" i="5"/>
  <c r="O9" i="6"/>
  <c r="J15" i="6"/>
  <c r="J17" i="6" s="1"/>
  <c r="AO11" i="7"/>
  <c r="AO13" i="7" s="1"/>
  <c r="AM13" i="7"/>
  <c r="AK11" i="7"/>
  <c r="AK13" i="7" s="1"/>
  <c r="AS14" i="8"/>
  <c r="AO16" i="11"/>
  <c r="AO18" i="11" s="1"/>
  <c r="AH18" i="12"/>
  <c r="AL16" i="12"/>
  <c r="G16" i="12"/>
  <c r="O13" i="6"/>
  <c r="AL13" i="6"/>
  <c r="AI5" i="6"/>
  <c r="AA15" i="6"/>
  <c r="AA17" i="6" s="1"/>
  <c r="AL7" i="8"/>
  <c r="G7" i="8"/>
  <c r="AI7" i="8" s="1"/>
  <c r="O4" i="3"/>
  <c r="AL10" i="6"/>
  <c r="AS15" i="6"/>
  <c r="AS17" i="6" s="1"/>
  <c r="G8" i="8"/>
  <c r="AI8" i="8" s="1"/>
  <c r="AL8" i="8"/>
  <c r="G6" i="8"/>
  <c r="AI6" i="8" s="1"/>
  <c r="AL6" i="8"/>
  <c r="AA23" i="9"/>
  <c r="AK16" i="10"/>
  <c r="AK18" i="10" s="1"/>
  <c r="AA18" i="10"/>
  <c r="AO16" i="10"/>
  <c r="AO18" i="10" s="1"/>
  <c r="AL10" i="11"/>
  <c r="O10" i="11"/>
  <c r="O4" i="11"/>
  <c r="AI4" i="11"/>
  <c r="H16" i="11"/>
  <c r="H18" i="11" s="1"/>
  <c r="AL6" i="13"/>
  <c r="G6" i="13"/>
  <c r="AI6" i="13" s="1"/>
  <c r="O10" i="14"/>
  <c r="AL10" i="14"/>
  <c r="AC8" i="2"/>
  <c r="AC10" i="2" s="1"/>
  <c r="AL6" i="2"/>
  <c r="AL4" i="2"/>
  <c r="AL4" i="3"/>
  <c r="O14" i="5"/>
  <c r="AL14" i="5"/>
  <c r="AL11" i="6"/>
  <c r="G10" i="6"/>
  <c r="AL7" i="6"/>
  <c r="AL5" i="6"/>
  <c r="AO15" i="6"/>
  <c r="AO17" i="6" s="1"/>
  <c r="AJ15" i="6"/>
  <c r="AJ17" i="6" s="1"/>
  <c r="G9" i="7"/>
  <c r="AL3" i="7"/>
  <c r="O3" i="7"/>
  <c r="O12" i="10"/>
  <c r="AL12" i="10"/>
  <c r="O3" i="10"/>
  <c r="AL8" i="11"/>
  <c r="AL6" i="11"/>
  <c r="AL4" i="11"/>
  <c r="AI4" i="13"/>
  <c r="L8" i="13"/>
  <c r="L10" i="13" s="1"/>
  <c r="G10" i="16" s="1"/>
  <c r="AJ8" i="2"/>
  <c r="AJ10" i="2" s="1"/>
  <c r="AC8" i="3"/>
  <c r="AC10" i="3" s="1"/>
  <c r="AC13" i="4"/>
  <c r="AC15" i="4" s="1"/>
  <c r="AO13" i="4"/>
  <c r="AO15" i="4" s="1"/>
  <c r="AJ13" i="4"/>
  <c r="AJ15" i="4" s="1"/>
  <c r="AA13" i="4"/>
  <c r="AA15" i="4" s="1"/>
  <c r="AL9" i="5"/>
  <c r="O9" i="5"/>
  <c r="O7" i="5"/>
  <c r="AL7" i="5"/>
  <c r="AL6" i="5"/>
  <c r="G5" i="5"/>
  <c r="AL4" i="5"/>
  <c r="AA22" i="5"/>
  <c r="G3" i="5"/>
  <c r="AK15" i="6"/>
  <c r="AK17" i="6" s="1"/>
  <c r="O10" i="6"/>
  <c r="AJ11" i="7"/>
  <c r="AJ13" i="7" s="1"/>
  <c r="AL9" i="7"/>
  <c r="AC11" i="7"/>
  <c r="AC13" i="7" s="1"/>
  <c r="L11" i="7"/>
  <c r="L13" i="7" s="1"/>
  <c r="G9" i="16" s="1"/>
  <c r="AI4" i="8"/>
  <c r="L14" i="8"/>
  <c r="G8" i="16" s="1"/>
  <c r="AJ16" i="10"/>
  <c r="AJ18" i="10" s="1"/>
  <c r="AL4" i="10"/>
  <c r="O4" i="10"/>
  <c r="AL3" i="10"/>
  <c r="I3" i="10"/>
  <c r="H16" i="10" s="1"/>
  <c r="O3" i="11"/>
  <c r="AO24" i="12"/>
  <c r="AO26" i="12" s="1"/>
  <c r="AJ24" i="12"/>
  <c r="AJ26" i="12" s="1"/>
  <c r="AC24" i="12"/>
  <c r="AC26" i="12" s="1"/>
  <c r="J24" i="12"/>
  <c r="J26" i="12" s="1"/>
  <c r="O9" i="7"/>
  <c r="O7" i="8"/>
  <c r="J14" i="8"/>
  <c r="F8" i="16" s="1"/>
  <c r="O18" i="9"/>
  <c r="AL18" i="9"/>
  <c r="AM16" i="10"/>
  <c r="AM18" i="10" s="1"/>
  <c r="G9" i="14"/>
  <c r="AI9" i="14" s="1"/>
  <c r="AC14" i="14"/>
  <c r="AC16" i="14" s="1"/>
  <c r="AO14" i="14"/>
  <c r="AO16" i="14" s="1"/>
  <c r="AI5" i="1"/>
  <c r="O8" i="8"/>
  <c r="O6" i="8"/>
  <c r="G11" i="10"/>
  <c r="AS16" i="10"/>
  <c r="AS18" i="10" s="1"/>
  <c r="AM16" i="11"/>
  <c r="AM18" i="11" s="1"/>
  <c r="AN16" i="11"/>
  <c r="AC18" i="10"/>
  <c r="J16" i="11"/>
  <c r="J18" i="11" s="1"/>
  <c r="F4" i="16" s="1"/>
  <c r="AK16" i="11"/>
  <c r="AK18" i="11" s="1"/>
  <c r="AC16" i="11"/>
  <c r="AC18" i="11" s="1"/>
  <c r="O14" i="12"/>
  <c r="AM24" i="12"/>
  <c r="AM26" i="12" s="1"/>
  <c r="L24" i="12"/>
  <c r="L26" i="12" s="1"/>
  <c r="G12" i="16" s="1"/>
  <c r="AS24" i="12"/>
  <c r="AS26" i="12" s="1"/>
  <c r="AK24" i="12"/>
  <c r="AK26" i="12" s="1"/>
  <c r="AA24" i="12"/>
  <c r="AA26" i="12" s="1"/>
  <c r="H24" i="12"/>
  <c r="H26" i="12" s="1"/>
  <c r="O4" i="13"/>
  <c r="K3" i="13"/>
  <c r="I3" i="13"/>
  <c r="I10" i="1"/>
  <c r="G10" i="1"/>
  <c r="O10" i="1"/>
  <c r="AJ12" i="1"/>
  <c r="AJ14" i="1" s="1"/>
  <c r="AA12" i="1"/>
  <c r="AA14" i="1" s="1"/>
  <c r="AM12" i="1"/>
  <c r="AM14" i="1" s="1"/>
  <c r="O13" i="10"/>
  <c r="O11" i="10"/>
  <c r="O14" i="11"/>
  <c r="O16" i="12"/>
  <c r="AL14" i="12"/>
  <c r="O6" i="13"/>
  <c r="AL4" i="13"/>
  <c r="AS8" i="13"/>
  <c r="AS10" i="13" s="1"/>
  <c r="AK8" i="13"/>
  <c r="AK10" i="13" s="1"/>
  <c r="AC8" i="13"/>
  <c r="AC10" i="13" s="1"/>
  <c r="O11" i="14"/>
  <c r="AK14" i="14"/>
  <c r="AK16" i="14" s="1"/>
  <c r="AA14" i="14"/>
  <c r="AA16" i="14" s="1"/>
  <c r="AS12" i="1"/>
  <c r="AS14" i="1" s="1"/>
  <c r="AK12" i="1"/>
  <c r="AK14" i="1" s="1"/>
  <c r="AC12" i="1"/>
  <c r="AC14" i="1" s="1"/>
  <c r="O21" i="12"/>
  <c r="O3" i="13"/>
  <c r="O9" i="14"/>
  <c r="AI5" i="14"/>
  <c r="AM14" i="14"/>
  <c r="AM16" i="14" s="1"/>
  <c r="AS14" i="14"/>
  <c r="AS16" i="14" s="1"/>
  <c r="J14" i="14"/>
  <c r="J16" i="14" s="1"/>
  <c r="N16" i="10" l="1"/>
  <c r="H15" i="6"/>
  <c r="H17" i="6" s="1"/>
  <c r="F21" i="9"/>
  <c r="F16" i="10"/>
  <c r="F18" i="10" s="1"/>
  <c r="N21" i="9"/>
  <c r="AI15" i="6"/>
  <c r="AI17" i="6" s="1"/>
  <c r="AI21" i="9"/>
  <c r="AI23" i="9" s="1"/>
  <c r="F20" i="5"/>
  <c r="F22" i="5" s="1"/>
  <c r="AL20" i="5"/>
  <c r="AL21" i="9"/>
  <c r="AL23" i="9" s="1"/>
  <c r="J21" i="9"/>
  <c r="J23" i="9" s="1"/>
  <c r="F23" i="9"/>
  <c r="N20" i="5"/>
  <c r="N22" i="5" s="1"/>
  <c r="J20" i="5"/>
  <c r="J22" i="5" s="1"/>
  <c r="AM21" i="9"/>
  <c r="AM23" i="9" s="1"/>
  <c r="H21" i="9"/>
  <c r="H23" i="9" s="1"/>
  <c r="AM20" i="5"/>
  <c r="AM22" i="5" s="1"/>
  <c r="F12" i="8"/>
  <c r="AI12" i="8"/>
  <c r="AI14" i="8" s="1"/>
  <c r="AL12" i="8"/>
  <c r="AL14" i="8" s="1"/>
  <c r="N12" i="8"/>
  <c r="N14" i="8" s="1"/>
  <c r="O17" i="12"/>
  <c r="F11" i="7"/>
  <c r="F13" i="7" s="1"/>
  <c r="AI13" i="4"/>
  <c r="AI15" i="4" s="1"/>
  <c r="N8" i="2"/>
  <c r="N10" i="2" s="1"/>
  <c r="N13" i="4"/>
  <c r="N15" i="4" s="1"/>
  <c r="AL17" i="12"/>
  <c r="AL8" i="3"/>
  <c r="AL10" i="3" s="1"/>
  <c r="AI8" i="3"/>
  <c r="AI10" i="3" s="1"/>
  <c r="F14" i="14"/>
  <c r="F16" i="14" s="1"/>
  <c r="N15" i="6"/>
  <c r="N17" i="6" s="1"/>
  <c r="AL13" i="4"/>
  <c r="AL15" i="4" s="1"/>
  <c r="N12" i="1"/>
  <c r="N14" i="1" s="1"/>
  <c r="F8" i="13"/>
  <c r="F10" i="13" s="1"/>
  <c r="L14" i="14"/>
  <c r="L16" i="14" s="1"/>
  <c r="F15" i="6"/>
  <c r="F17" i="6" s="1"/>
  <c r="AL12" i="1"/>
  <c r="AL14" i="1" s="1"/>
  <c r="F16" i="11"/>
  <c r="F18" i="11" s="1"/>
  <c r="F13" i="4"/>
  <c r="F15" i="4" s="1"/>
  <c r="H12" i="1"/>
  <c r="H14" i="1" s="1"/>
  <c r="O18" i="12"/>
  <c r="N14" i="14"/>
  <c r="N16" i="14" s="1"/>
  <c r="AL14" i="14"/>
  <c r="AL16" i="14" s="1"/>
  <c r="F12" i="1"/>
  <c r="F14" i="1" s="1"/>
  <c r="AL15" i="6"/>
  <c r="AL17" i="6" s="1"/>
  <c r="F8" i="2"/>
  <c r="F10" i="2" s="1"/>
  <c r="H8" i="13"/>
  <c r="H10" i="13" s="1"/>
  <c r="J8" i="13"/>
  <c r="J10" i="13" s="1"/>
  <c r="AI11" i="10"/>
  <c r="F14" i="8"/>
  <c r="AI8" i="13"/>
  <c r="AI10" i="13" s="1"/>
  <c r="N18" i="10"/>
  <c r="AL11" i="7"/>
  <c r="AL13" i="7" s="1"/>
  <c r="AL8" i="2"/>
  <c r="AL10" i="2" s="1"/>
  <c r="AL22" i="5"/>
  <c r="N8" i="13"/>
  <c r="N10" i="13" s="1"/>
  <c r="AL8" i="13"/>
  <c r="AL10" i="13" s="1"/>
  <c r="N16" i="11"/>
  <c r="N18" i="11" s="1"/>
  <c r="AL16" i="10"/>
  <c r="AL18" i="10" s="1"/>
  <c r="AL16" i="11"/>
  <c r="AL18" i="11" s="1"/>
  <c r="AI16" i="12"/>
  <c r="AL18" i="12"/>
  <c r="G18" i="12"/>
  <c r="AI14" i="14"/>
  <c r="AI16" i="14" s="1"/>
  <c r="AI12" i="1"/>
  <c r="AI14" i="1" s="1"/>
  <c r="AI9" i="7"/>
  <c r="AI16" i="11"/>
  <c r="AI18" i="11" s="1"/>
  <c r="AI6" i="5"/>
  <c r="N23" i="9"/>
  <c r="H18" i="10"/>
  <c r="N11" i="7"/>
  <c r="N13" i="7" s="1"/>
  <c r="N8" i="3"/>
  <c r="N10" i="3" s="1"/>
  <c r="F7" i="16"/>
  <c r="F12" i="16"/>
  <c r="F11" i="16"/>
  <c r="F15" i="16"/>
  <c r="AI20" i="5" l="1"/>
  <c r="AI16" i="10"/>
  <c r="AI18" i="10" s="1"/>
  <c r="N24" i="12"/>
  <c r="N26" i="12" s="1"/>
  <c r="AL24" i="12"/>
  <c r="AL26" i="12" s="1"/>
  <c r="AI22" i="5"/>
  <c r="AI11" i="7"/>
  <c r="AI13" i="7" s="1"/>
  <c r="AI18" i="12"/>
  <c r="F24" i="12"/>
  <c r="F26" i="12" s="1"/>
  <c r="O3" i="16"/>
  <c r="V16" i="16"/>
  <c r="U16" i="16"/>
  <c r="T16" i="16"/>
  <c r="O16" i="16"/>
  <c r="K16" i="16"/>
  <c r="I16" i="16"/>
  <c r="V15" i="16"/>
  <c r="U15" i="16"/>
  <c r="T15" i="16"/>
  <c r="O15" i="16"/>
  <c r="K15" i="16"/>
  <c r="I15" i="16"/>
  <c r="V14" i="16"/>
  <c r="U14" i="16"/>
  <c r="T14" i="16"/>
  <c r="O14" i="16"/>
  <c r="K14" i="16"/>
  <c r="I14" i="16"/>
  <c r="V13" i="16"/>
  <c r="U13" i="16"/>
  <c r="T13" i="16"/>
  <c r="O13" i="16"/>
  <c r="K13" i="16"/>
  <c r="I13" i="16"/>
  <c r="V12" i="16"/>
  <c r="U12" i="16"/>
  <c r="T12" i="16"/>
  <c r="O12" i="16"/>
  <c r="K12" i="16"/>
  <c r="V11" i="16"/>
  <c r="U11" i="16"/>
  <c r="T11" i="16"/>
  <c r="O11" i="16"/>
  <c r="K11" i="16"/>
  <c r="I11" i="16"/>
  <c r="AA11" i="16"/>
  <c r="V10" i="16"/>
  <c r="U10" i="16"/>
  <c r="T10" i="16"/>
  <c r="O10" i="16"/>
  <c r="K10" i="16"/>
  <c r="I10" i="16"/>
  <c r="V9" i="16"/>
  <c r="U9" i="16"/>
  <c r="T9" i="16"/>
  <c r="O9" i="16"/>
  <c r="K9" i="16"/>
  <c r="I9" i="16"/>
  <c r="V8" i="16"/>
  <c r="U8" i="16"/>
  <c r="T8" i="16"/>
  <c r="O8" i="16"/>
  <c r="K8" i="16"/>
  <c r="I8" i="16"/>
  <c r="AA8" i="16"/>
  <c r="V7" i="16"/>
  <c r="U7" i="16"/>
  <c r="T7" i="16"/>
  <c r="O7" i="16"/>
  <c r="K7" i="16"/>
  <c r="I7" i="16"/>
  <c r="V6" i="16"/>
  <c r="U6" i="16"/>
  <c r="T6" i="16"/>
  <c r="O6" i="16"/>
  <c r="K6" i="16"/>
  <c r="I6" i="16"/>
  <c r="V5" i="16"/>
  <c r="U5" i="16"/>
  <c r="T5" i="16"/>
  <c r="O5" i="16"/>
  <c r="K5" i="16"/>
  <c r="I5" i="16"/>
  <c r="V4" i="16"/>
  <c r="U4" i="16"/>
  <c r="T4" i="16"/>
  <c r="O4" i="16"/>
  <c r="K4" i="16"/>
  <c r="I4" i="16"/>
  <c r="AA4" i="16"/>
  <c r="R4" i="16"/>
  <c r="V3" i="16"/>
  <c r="U3" i="16"/>
  <c r="T3" i="16"/>
  <c r="I3" i="16"/>
  <c r="F3" i="16"/>
  <c r="AI24" i="12" l="1"/>
  <c r="AI26" i="12" s="1"/>
  <c r="H8" i="16"/>
  <c r="E11" i="16"/>
  <c r="AE6" i="16"/>
  <c r="AE8" i="16"/>
  <c r="AE10" i="16"/>
  <c r="AE15" i="16"/>
  <c r="AE4" i="16"/>
  <c r="AE5" i="16"/>
  <c r="AE7" i="16"/>
  <c r="AE9" i="16"/>
  <c r="AE14" i="16"/>
  <c r="AE16" i="16"/>
  <c r="AE13" i="16"/>
  <c r="AE11" i="16"/>
  <c r="AE12" i="16"/>
  <c r="S13" i="16"/>
  <c r="AC6" i="16"/>
  <c r="AE3" i="16"/>
  <c r="K3" i="16"/>
  <c r="K17" i="16" s="1"/>
  <c r="R3" i="16"/>
  <c r="Z12" i="16"/>
  <c r="AG3" i="16"/>
  <c r="Z3" i="16"/>
  <c r="AC14" i="16"/>
  <c r="AC11" i="16"/>
  <c r="AA3" i="16"/>
  <c r="AD14" i="16"/>
  <c r="S3" i="16"/>
  <c r="AC7" i="16"/>
  <c r="AD11" i="16"/>
  <c r="AC3" i="16"/>
  <c r="S11" i="16"/>
  <c r="D13" i="16"/>
  <c r="Y16" i="16"/>
  <c r="S7" i="16"/>
  <c r="AD3" i="16"/>
  <c r="Z15" i="16"/>
  <c r="S5" i="16"/>
  <c r="AG6" i="16"/>
  <c r="AG7" i="16"/>
  <c r="S8" i="16"/>
  <c r="AD12" i="16"/>
  <c r="Z13" i="16"/>
  <c r="AG16" i="16"/>
  <c r="AC16" i="16"/>
  <c r="S9" i="16"/>
  <c r="AC10" i="16"/>
  <c r="AG11" i="16"/>
  <c r="S12" i="16"/>
  <c r="Z14" i="16"/>
  <c r="AG4" i="16"/>
  <c r="AD4" i="16"/>
  <c r="S6" i="16"/>
  <c r="AG8" i="16"/>
  <c r="AC8" i="16"/>
  <c r="Z8" i="16"/>
  <c r="AG9" i="16"/>
  <c r="AA9" i="16"/>
  <c r="Y9" i="16"/>
  <c r="AG10" i="16"/>
  <c r="AD10" i="16"/>
  <c r="AC12" i="16"/>
  <c r="AG13" i="16"/>
  <c r="S14" i="16"/>
  <c r="AG15" i="16"/>
  <c r="AC15" i="16"/>
  <c r="S16" i="16"/>
  <c r="I12" i="16"/>
  <c r="I17" i="16" s="1"/>
  <c r="AA16" i="16"/>
  <c r="AA13" i="16"/>
  <c r="R11" i="16"/>
  <c r="AA6" i="16"/>
  <c r="U17" i="16"/>
  <c r="E12" i="16"/>
  <c r="R12" i="16"/>
  <c r="AA12" i="16"/>
  <c r="V17" i="16"/>
  <c r="Z4" i="16"/>
  <c r="Z5" i="16"/>
  <c r="AA5" i="16"/>
  <c r="D6" i="16"/>
  <c r="Y6" i="16"/>
  <c r="AD8" i="16"/>
  <c r="T17" i="16"/>
  <c r="S4" i="16"/>
  <c r="AG5" i="16"/>
  <c r="AD6" i="16"/>
  <c r="O17" i="16"/>
  <c r="AC5" i="16"/>
  <c r="H7" i="16"/>
  <c r="Z7" i="16"/>
  <c r="AD7" i="16"/>
  <c r="AC4" i="16"/>
  <c r="AD5" i="16"/>
  <c r="Z6" i="16"/>
  <c r="AA7" i="16"/>
  <c r="D7" i="16"/>
  <c r="AC9" i="16"/>
  <c r="R9" i="16"/>
  <c r="AD9" i="16"/>
  <c r="S10" i="16"/>
  <c r="AA10" i="16"/>
  <c r="Z11" i="16"/>
  <c r="AG12" i="16"/>
  <c r="AD13" i="16"/>
  <c r="D14" i="16"/>
  <c r="AD15" i="16"/>
  <c r="Z16" i="16"/>
  <c r="E16" i="16"/>
  <c r="R13" i="16"/>
  <c r="AA14" i="16"/>
  <c r="E15" i="16"/>
  <c r="Z9" i="16"/>
  <c r="AG14" i="16"/>
  <c r="AA15" i="16"/>
  <c r="AC13" i="16"/>
  <c r="S15" i="16"/>
  <c r="AD16" i="16"/>
  <c r="R15" i="16"/>
  <c r="R16" i="16"/>
  <c r="E4" i="16" l="1"/>
  <c r="E13" i="16"/>
  <c r="H13" i="16"/>
  <c r="E14" i="16"/>
  <c r="E3" i="16"/>
  <c r="E6" i="16"/>
  <c r="E7" i="16"/>
  <c r="F13" i="16"/>
  <c r="AE17" i="16"/>
  <c r="F10" i="16"/>
  <c r="F9" i="16"/>
  <c r="H14" i="16"/>
  <c r="G15" i="16"/>
  <c r="F5" i="16"/>
  <c r="Y15" i="16"/>
  <c r="D15" i="16"/>
  <c r="Y3" i="16"/>
  <c r="R8" i="16"/>
  <c r="R5" i="16"/>
  <c r="Y13" i="16"/>
  <c r="D11" i="16"/>
  <c r="H10" i="16"/>
  <c r="Y7" i="16"/>
  <c r="D5" i="16"/>
  <c r="D4" i="16"/>
  <c r="R14" i="16"/>
  <c r="D16" i="16"/>
  <c r="H5" i="16"/>
  <c r="Y4" i="16"/>
  <c r="H16" i="16"/>
  <c r="D9" i="16"/>
  <c r="Y8" i="16"/>
  <c r="D10" i="16"/>
  <c r="H11" i="16"/>
  <c r="Y11" i="16"/>
  <c r="D12" i="16"/>
  <c r="Y12" i="16"/>
  <c r="Z10" i="16"/>
  <c r="Z17" i="16" s="1"/>
  <c r="E5" i="16"/>
  <c r="S17" i="16"/>
  <c r="AD17" i="16"/>
  <c r="AC17" i="16"/>
  <c r="AA17" i="16"/>
  <c r="AG17" i="16"/>
  <c r="H12" i="16"/>
  <c r="H15" i="16"/>
  <c r="AB9" i="16"/>
  <c r="Y5" i="16"/>
  <c r="H3" i="16"/>
  <c r="AB5" i="16"/>
  <c r="AB10" i="16"/>
  <c r="H9" i="16"/>
  <c r="H6" i="16"/>
  <c r="AB4" i="16"/>
  <c r="AB11" i="16"/>
  <c r="Y14" i="16"/>
  <c r="AB14" i="16"/>
  <c r="H4" i="16"/>
  <c r="AB3" i="16"/>
  <c r="D8" i="16"/>
  <c r="Y10" i="16"/>
  <c r="AB8" i="16"/>
  <c r="AB7" i="16"/>
  <c r="AB15" i="16"/>
  <c r="AB16" i="16"/>
  <c r="AB13" i="16"/>
  <c r="AB6" i="16"/>
  <c r="D3" i="16"/>
  <c r="G3" i="16"/>
  <c r="AB12" i="16" l="1"/>
  <c r="AB17" i="16" s="1"/>
  <c r="G17" i="16"/>
  <c r="F17" i="16"/>
  <c r="E8" i="16"/>
  <c r="E10" i="16"/>
  <c r="E9" i="16"/>
  <c r="R6" i="16"/>
  <c r="R10" i="16"/>
  <c r="R7" i="16"/>
  <c r="Y17" i="16"/>
  <c r="D17" i="16"/>
  <c r="H17" i="16"/>
  <c r="E17" i="16" l="1"/>
  <c r="AL17" i="16" s="1"/>
  <c r="R17" i="16"/>
  <c r="AM17" i="16" s="1"/>
</calcChain>
</file>

<file path=xl/sharedStrings.xml><?xml version="1.0" encoding="utf-8"?>
<sst xmlns="http://schemas.openxmlformats.org/spreadsheetml/2006/main" count="2955" uniqueCount="234">
  <si>
    <t>Droga (nr drogi lub działki)</t>
  </si>
  <si>
    <t>Długość drogi [m]</t>
  </si>
  <si>
    <t>Podbudowa: kruszywo łamane 0/31,5 gr. 20 cm</t>
  </si>
  <si>
    <t>Warstwa wiążąca: bet. asf. 5 cm</t>
  </si>
  <si>
    <t>Warstwa ścieralna: bet. asf. 4 cm</t>
  </si>
  <si>
    <t>Warstwa ścieralna: bet. asf. 6 cm</t>
  </si>
  <si>
    <t>Chodnik z kostki bet. szer. [m]</t>
  </si>
  <si>
    <t>Chodnik z kostki bet. długość [m]</t>
  </si>
  <si>
    <t>Chodnik [m2]</t>
  </si>
  <si>
    <t>Pobocze z kruszywa szer. [m]</t>
  </si>
  <si>
    <t>Kanalizacja grawitacyjna [m]</t>
  </si>
  <si>
    <t>Kanalizacja tłoczna [m]</t>
  </si>
  <si>
    <t>Rów przydrożny [m]</t>
  </si>
  <si>
    <t>Zjazdy i dojścia [szt]</t>
  </si>
  <si>
    <t>Przepsuty [szt]</t>
  </si>
  <si>
    <t>Kanalizacja deszczowa [m]</t>
  </si>
  <si>
    <t>Oświetlenie [szt.]</t>
  </si>
  <si>
    <t>Oświetlenie [m]</t>
  </si>
  <si>
    <t>Podbudowa: kruszywo łamane 0/31,5 gr. 20 cm [m2]</t>
  </si>
  <si>
    <t>Pobocze z kruszywa [m2]</t>
  </si>
  <si>
    <t>Podbudowa: bet. asf. 7 cm</t>
  </si>
  <si>
    <t>Warstwa ścieralna: bet. asf. 5 cm</t>
  </si>
  <si>
    <t>DW292</t>
  </si>
  <si>
    <t>nie</t>
  </si>
  <si>
    <t>tak</t>
  </si>
  <si>
    <t>283/2</t>
  </si>
  <si>
    <t>303/1</t>
  </si>
  <si>
    <t>302/3</t>
  </si>
  <si>
    <t>303/2</t>
  </si>
  <si>
    <t>SUMA</t>
  </si>
  <si>
    <t>Jednostka</t>
  </si>
  <si>
    <t>m2</t>
  </si>
  <si>
    <t>m</t>
  </si>
  <si>
    <t>szt</t>
  </si>
  <si>
    <t>Koszt szacunkowy</t>
  </si>
  <si>
    <t>177/1</t>
  </si>
  <si>
    <t>132/3, 132/2</t>
  </si>
  <si>
    <t>189/15</t>
  </si>
  <si>
    <t>177/4</t>
  </si>
  <si>
    <t>253/6</t>
  </si>
  <si>
    <t>224/2</t>
  </si>
  <si>
    <t>DP1207</t>
  </si>
  <si>
    <t>DP1209</t>
  </si>
  <si>
    <t>DP1211</t>
  </si>
  <si>
    <t>46/1</t>
  </si>
  <si>
    <t>370</t>
  </si>
  <si>
    <t>426/3</t>
  </si>
  <si>
    <t>197/1 i 197/2</t>
  </si>
  <si>
    <t>274 i 285</t>
  </si>
  <si>
    <t>74/1</t>
  </si>
  <si>
    <t>144/1</t>
  </si>
  <si>
    <t>120/1</t>
  </si>
  <si>
    <t>455</t>
  </si>
  <si>
    <t>426/2</t>
  </si>
  <si>
    <t>339</t>
  </si>
  <si>
    <t>145/3</t>
  </si>
  <si>
    <t>119/8 i 119/10</t>
  </si>
  <si>
    <t>134/1</t>
  </si>
  <si>
    <t>143/3</t>
  </si>
  <si>
    <t>141 i 138</t>
  </si>
  <si>
    <t>72/5</t>
  </si>
  <si>
    <t>82/1</t>
  </si>
  <si>
    <t>1/4</t>
  </si>
  <si>
    <t>56/1</t>
  </si>
  <si>
    <t>73/5</t>
  </si>
  <si>
    <t>DP 1222D na dz. 288</t>
  </si>
  <si>
    <t>292/1</t>
  </si>
  <si>
    <t>163/6</t>
  </si>
  <si>
    <t>290</t>
  </si>
  <si>
    <t>293/1</t>
  </si>
  <si>
    <t>197/1</t>
  </si>
  <si>
    <t>292</t>
  </si>
  <si>
    <t>189/1</t>
  </si>
  <si>
    <t>68</t>
  </si>
  <si>
    <t>128</t>
  </si>
  <si>
    <t>7/1, 89/1</t>
  </si>
  <si>
    <t>101, 102</t>
  </si>
  <si>
    <t>101</t>
  </si>
  <si>
    <t>102</t>
  </si>
  <si>
    <t>105</t>
  </si>
  <si>
    <t>102, 68</t>
  </si>
  <si>
    <t>110/1, 110/2</t>
  </si>
  <si>
    <t>DP1237</t>
  </si>
  <si>
    <t>512/1</t>
  </si>
  <si>
    <t>565/1</t>
  </si>
  <si>
    <t>539/1</t>
  </si>
  <si>
    <t>536, 537</t>
  </si>
  <si>
    <t>535/5</t>
  </si>
  <si>
    <t>535/3, 537</t>
  </si>
  <si>
    <t>540</t>
  </si>
  <si>
    <t>541</t>
  </si>
  <si>
    <t>541, 542/1, 546/2</t>
  </si>
  <si>
    <t>543, 544</t>
  </si>
  <si>
    <t>548/3</t>
  </si>
  <si>
    <t>559/1</t>
  </si>
  <si>
    <t>570/1</t>
  </si>
  <si>
    <t>289/3</t>
  </si>
  <si>
    <t>545</t>
  </si>
  <si>
    <t>402/5</t>
  </si>
  <si>
    <t>89</t>
  </si>
  <si>
    <t>84</t>
  </si>
  <si>
    <t>217/1</t>
  </si>
  <si>
    <t>116</t>
  </si>
  <si>
    <t>143/1</t>
  </si>
  <si>
    <t>115/1</t>
  </si>
  <si>
    <t>394</t>
  </si>
  <si>
    <t>374</t>
  </si>
  <si>
    <t>369</t>
  </si>
  <si>
    <t>460/1</t>
  </si>
  <si>
    <t>353, 354</t>
  </si>
  <si>
    <t>216/1, 165/3</t>
  </si>
  <si>
    <t>186</t>
  </si>
  <si>
    <t>236</t>
  </si>
  <si>
    <t>298/3</t>
  </si>
  <si>
    <t>210</t>
  </si>
  <si>
    <t>237/1</t>
  </si>
  <si>
    <t>221, 228</t>
  </si>
  <si>
    <t>238</t>
  </si>
  <si>
    <t>299</t>
  </si>
  <si>
    <t>288, 211/1, 211/2, 208/1, 197/1, 197/2</t>
  </si>
  <si>
    <t>322/7</t>
  </si>
  <si>
    <t>322/8, 324</t>
  </si>
  <si>
    <t>353</t>
  </si>
  <si>
    <t>419</t>
  </si>
  <si>
    <t>412</t>
  </si>
  <si>
    <t>354</t>
  </si>
  <si>
    <t>423/1</t>
  </si>
  <si>
    <t>407/1</t>
  </si>
  <si>
    <t>411/1</t>
  </si>
  <si>
    <t>351/1</t>
  </si>
  <si>
    <t>Jednostkowy koszt szacunkowy</t>
  </si>
  <si>
    <t>zł/m2</t>
  </si>
  <si>
    <t>zł/m</t>
  </si>
  <si>
    <t>zł/szt</t>
  </si>
  <si>
    <t>Miejscowość</t>
  </si>
  <si>
    <t>Buszkowice</t>
  </si>
  <si>
    <t>Przychowa</t>
  </si>
  <si>
    <t>Dziesław</t>
  </si>
  <si>
    <t>Dąbrowa Środkowa</t>
  </si>
  <si>
    <t>Dąbrowa Dolna</t>
  </si>
  <si>
    <t>Turów</t>
  </si>
  <si>
    <t>Ręszów</t>
  </si>
  <si>
    <t>Sitno</t>
  </si>
  <si>
    <t>Krzyżowa</t>
  </si>
  <si>
    <t>Parszowice</t>
  </si>
  <si>
    <t>Wielowieś</t>
  </si>
  <si>
    <t>Dłużyce</t>
  </si>
  <si>
    <t>Dziewin</t>
  </si>
  <si>
    <t>Zaborów</t>
  </si>
  <si>
    <t>Koszt szacunkowy - SUMA</t>
  </si>
  <si>
    <t>DP 1221D</t>
  </si>
  <si>
    <t>DP 1237D</t>
  </si>
  <si>
    <t>Istniejąca nawierzchnia</t>
  </si>
  <si>
    <t>tłuczniowo-gruntowa</t>
  </si>
  <si>
    <t>bitumiczna</t>
  </si>
  <si>
    <t>kostka brukowa</t>
  </si>
  <si>
    <t>DP1237D</t>
  </si>
  <si>
    <t>kostka kamienna</t>
  </si>
  <si>
    <t>płyty betonowe</t>
  </si>
  <si>
    <t>DW292 (zgłoszenie)</t>
  </si>
  <si>
    <t>302/3 (zgłoszenie)</t>
  </si>
  <si>
    <t>322/8, 324 (pozwolenie na budowę)</t>
  </si>
  <si>
    <t>DP 1238D (pozwolenie na budowę)</t>
  </si>
  <si>
    <t>289 (pozwolenie na budowę)</t>
  </si>
  <si>
    <t>299 (pozwolenie na budowę)</t>
  </si>
  <si>
    <t>DP1223D (pozwolenie na budowę)</t>
  </si>
  <si>
    <t>DP1237D (pozwolenie na budowę)</t>
  </si>
  <si>
    <t>DP1209 (pozwolenie na budowę)</t>
  </si>
  <si>
    <t>Poszerzenie jezdni bitumicznej [m]</t>
  </si>
  <si>
    <t>Pobocze z kruszywa</t>
  </si>
  <si>
    <t>Odtworzenie nawierzchni z kostki kamiennej 18/20 [m2]</t>
  </si>
  <si>
    <t xml:space="preserve"> suma poza zakresem odbudowy nawierzchni</t>
  </si>
  <si>
    <t>suma poza zakresem odbudowy nawierzchni</t>
  </si>
  <si>
    <t>DK36</t>
  </si>
  <si>
    <t>Warstwa wiążąca: bet. asf. 6 cm</t>
  </si>
  <si>
    <t>Chodnik [m]</t>
  </si>
  <si>
    <t>Chodnik z kostki bet. [m]</t>
  </si>
  <si>
    <t>Podbudowa: bet. asf. 10 cm</t>
  </si>
  <si>
    <t>Pobocze asf. [m2]</t>
  </si>
  <si>
    <t>Warstwa wiążąca: bet. asf. 5 cm [m2]</t>
  </si>
  <si>
    <t>Warstwa ścieralna: bet. asf. 4 cm [m2]</t>
  </si>
  <si>
    <t>Warstwa wiążąca: bet. asf. 6 cm [m2]</t>
  </si>
  <si>
    <t>Podbudowa: bet. asf. 10 cm [m2]</t>
  </si>
  <si>
    <t>Warstwa ścieralna: bet. asf. 6 cm [m2]</t>
  </si>
  <si>
    <t>Podbudowa: bet. asf. 7 cm [m2]</t>
  </si>
  <si>
    <t>Warstwa ścieralna: bet. asf. 5 cm [m2]</t>
  </si>
  <si>
    <t>Podbudowa: bet. asf. 10cm [m2]</t>
  </si>
  <si>
    <t>Odtworzenie nawierzchni z kostki kamiennej 18/20</t>
  </si>
  <si>
    <t>Kanalizacja grawitacyjna</t>
  </si>
  <si>
    <t>Kanalizacja tłoczna</t>
  </si>
  <si>
    <t>Rów przydrożny</t>
  </si>
  <si>
    <t>Pobocze asf.</t>
  </si>
  <si>
    <t>Zjazdy i dojścia</t>
  </si>
  <si>
    <t>Przepsuty</t>
  </si>
  <si>
    <t>Kanalizacja deszczowa</t>
  </si>
  <si>
    <t>Długość drogi bez kanalizacji lub poza aglomeracją [m]</t>
  </si>
  <si>
    <t>Kanalizacja grawitacyjna poza aglomeracją [m]</t>
  </si>
  <si>
    <t>Kanalizacja tłoczna poza aglomeracją [m]</t>
  </si>
  <si>
    <t>344</t>
  </si>
  <si>
    <t>59/1</t>
  </si>
  <si>
    <t>212, 213</t>
  </si>
  <si>
    <t>404</t>
  </si>
  <si>
    <t>sieć wodociągowa</t>
  </si>
  <si>
    <t>pompownie ścieków</t>
  </si>
  <si>
    <t>pompownie ścieków poza aglomeracją [kpl]</t>
  </si>
  <si>
    <t>zł/kpl</t>
  </si>
  <si>
    <t>kanały boczne przykanaliki</t>
  </si>
  <si>
    <t>Kanały boczne przykanaliki [m]</t>
  </si>
  <si>
    <t>pompownie ścieków [kpl]</t>
  </si>
  <si>
    <t>sieć wodociągowa [m]</t>
  </si>
  <si>
    <t>pompownie ścieków  poza aglomeracją [kpl]</t>
  </si>
  <si>
    <t>kanały boczne przykanaliki [m]</t>
  </si>
  <si>
    <t>pompownia scieków poza aglomeracją [kpl]</t>
  </si>
  <si>
    <t>kpl</t>
  </si>
  <si>
    <t>Pompownie ścieków poza aglomeracją [kpl]</t>
  </si>
  <si>
    <t>przyłacz wodociągowe zgodnie z wytycznymi SZOP [m]</t>
  </si>
  <si>
    <t>przyłacza wodociągowe zgodnie z wytycznymi SZOP [m]</t>
  </si>
  <si>
    <t>kanały boczne przykanaliki [m ]</t>
  </si>
  <si>
    <t>pmpownie ścieków [kpl]</t>
  </si>
  <si>
    <t>stacje podnoszenia ciśnienia na sieci wodociągowej [kpl]</t>
  </si>
  <si>
    <t>Projektowana szerokość jezdni [m]</t>
  </si>
  <si>
    <t>STAN ISTNIEJĄCY</t>
  </si>
  <si>
    <t>STAN DO ZAPROJEKTOWANIA I WYKONANIA DLA ZADANIA OBJĘTEGO WNIOSKIEM O DOFINANSOWANIE NA BUDOWĘ KANALIZACJI SANITARNEJ</t>
  </si>
  <si>
    <t xml:space="preserve">STAN DO ZAPROJEKOTWANIA I WYKONANAIA DLA ROBÓT, KTÓRE BĘDĄ REALIZAOWANE W RAMCH OPCJI WYBRANYCH WYBRANYCH PRZEZ ZAMAWIAJACEGO </t>
  </si>
  <si>
    <t>Kanały boczne przykanaliki poza aglomeracją [m]</t>
  </si>
  <si>
    <t>Stan do zaprojektowania i wykonania w ramach zadania objętego wnioskiem o dofinansowanie kanalizacji sanitarnej</t>
  </si>
  <si>
    <t>stan do zaprojektowania i wykonania w ramach zadania objętego wnioskiem o dofinansowanie na budowę kanalizacji sanitarnej</t>
  </si>
  <si>
    <t xml:space="preserve">suma </t>
  </si>
  <si>
    <t>suma</t>
  </si>
  <si>
    <t>suma robót do zaprojektowania i wykonania w ramach zadania objętego wnioskiem o dofinansowanie na budowę kanalizacji sanitarnej i sieci wodociągowej</t>
  </si>
  <si>
    <t xml:space="preserve">suma robót do zaprojektowania i wykonania które będą realizowane w ramach opcji wybranych przez Zamawiającego </t>
  </si>
  <si>
    <t>ochrona komórek</t>
  </si>
  <si>
    <t xml:space="preserve">STAN DO ZAPROJEKTOWANIA I WYKONANIA DLA ROBÓT, KTÓRE BĘDĄ REALIZAOWANE W RAMCH OPCJI WYBRANYCH PRZEZ ZAMAWIAJĄCEGO </t>
  </si>
  <si>
    <t>chroń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</si>
</sst>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,&quot;zł&quot;_-;\-* #,##0.00,&quot;zł&quot;_-;_-* \-??&quot; zł&quot;_-;_-@_-"/>
    <numFmt numFmtId="165" formatCode="#,##0_ ;\-#,##0\ "/>
  </numFmts>
  <fonts count="3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indexed="55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CCFF"/>
        <bgColor rgb="FFDEEBF7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9DC3E6"/>
      </patternFill>
    </fill>
    <fill>
      <patternFill patternType="solid">
        <fgColor rgb="FFF4B183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theme="9" tint="0.79998168889431442"/>
        <bgColor rgb="FFCCFFFF"/>
      </patternFill>
    </fill>
    <fill>
      <patternFill patternType="solid">
        <fgColor theme="9" tint="0.79998168889431442"/>
        <bgColor rgb="FFCCFFCC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/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14">
    <xf numFmtId="0" fontId="0" fillId="0" borderId="0" xfId="0"/>
    <xf numFmtId="0" fontId="0" fillId="2" borderId="2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right"/>
    </xf>
    <xf numFmtId="2" fontId="0" fillId="2" borderId="5" xfId="0" applyNumberFormat="1" applyFont="1" applyFill="1" applyBorder="1" applyAlignment="1">
      <alignment horizontal="right"/>
    </xf>
    <xf numFmtId="0" fontId="0" fillId="3" borderId="5" xfId="0" applyFont="1" applyFill="1" applyBorder="1" applyAlignment="1">
      <alignment horizontal="right"/>
    </xf>
    <xf numFmtId="2" fontId="0" fillId="3" borderId="5" xfId="0" applyNumberFormat="1" applyFont="1" applyFill="1" applyBorder="1" applyAlignment="1">
      <alignment horizontal="right"/>
    </xf>
    <xf numFmtId="0" fontId="0" fillId="4" borderId="5" xfId="0" applyFont="1" applyFill="1" applyBorder="1" applyAlignment="1">
      <alignment horizontal="right"/>
    </xf>
    <xf numFmtId="0" fontId="0" fillId="4" borderId="1" xfId="0" applyFont="1" applyFill="1" applyBorder="1" applyAlignment="1">
      <alignment horizontal="right"/>
    </xf>
    <xf numFmtId="2" fontId="0" fillId="4" borderId="5" xfId="0" applyNumberFormat="1" applyFont="1" applyFill="1" applyBorder="1" applyAlignment="1">
      <alignment horizontal="right"/>
    </xf>
    <xf numFmtId="2" fontId="0" fillId="4" borderId="5" xfId="0" applyNumberFormat="1" applyFont="1" applyFill="1" applyBorder="1"/>
    <xf numFmtId="0" fontId="0" fillId="2" borderId="6" xfId="0" applyFont="1" applyFill="1" applyBorder="1" applyAlignment="1">
      <alignment horizontal="right"/>
    </xf>
    <xf numFmtId="2" fontId="0" fillId="2" borderId="6" xfId="0" applyNumberFormat="1" applyFont="1" applyFill="1" applyBorder="1" applyAlignment="1">
      <alignment horizontal="right"/>
    </xf>
    <xf numFmtId="0" fontId="0" fillId="3" borderId="6" xfId="0" applyFont="1" applyFill="1" applyBorder="1" applyAlignment="1">
      <alignment horizontal="right"/>
    </xf>
    <xf numFmtId="2" fontId="0" fillId="3" borderId="6" xfId="0" applyNumberFormat="1" applyFont="1" applyFill="1" applyBorder="1" applyAlignment="1">
      <alignment horizontal="right"/>
    </xf>
    <xf numFmtId="0" fontId="0" fillId="2" borderId="1" xfId="0" applyFont="1" applyFill="1" applyBorder="1" applyAlignment="1">
      <alignment horizontal="right"/>
    </xf>
    <xf numFmtId="2" fontId="0" fillId="2" borderId="1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2" fontId="0" fillId="3" borderId="1" xfId="0" applyNumberFormat="1" applyFont="1" applyFill="1" applyBorder="1" applyAlignment="1">
      <alignment horizontal="right"/>
    </xf>
    <xf numFmtId="2" fontId="0" fillId="4" borderId="1" xfId="0" applyNumberFormat="1" applyFont="1" applyFill="1" applyBorder="1" applyAlignment="1">
      <alignment horizontal="right"/>
    </xf>
    <xf numFmtId="2" fontId="0" fillId="4" borderId="1" xfId="0" applyNumberFormat="1" applyFont="1" applyFill="1" applyBorder="1"/>
    <xf numFmtId="0" fontId="0" fillId="5" borderId="1" xfId="0" applyFont="1" applyFill="1" applyBorder="1" applyAlignment="1">
      <alignment horizontal="right"/>
    </xf>
    <xf numFmtId="0" fontId="0" fillId="5" borderId="1" xfId="0" applyFont="1" applyFill="1" applyBorder="1"/>
    <xf numFmtId="2" fontId="0" fillId="5" borderId="1" xfId="0" applyNumberFormat="1" applyFont="1" applyFill="1" applyBorder="1"/>
    <xf numFmtId="0" fontId="0" fillId="5" borderId="6" xfId="0" applyFont="1" applyFill="1" applyBorder="1"/>
    <xf numFmtId="1" fontId="0" fillId="5" borderId="6" xfId="0" applyNumberFormat="1" applyFont="1" applyFill="1" applyBorder="1"/>
    <xf numFmtId="2" fontId="0" fillId="5" borderId="6" xfId="0" applyNumberFormat="1" applyFont="1" applyFill="1" applyBorder="1"/>
    <xf numFmtId="0" fontId="0" fillId="5" borderId="7" xfId="0" applyFont="1" applyFill="1" applyBorder="1"/>
    <xf numFmtId="0" fontId="0" fillId="5" borderId="1" xfId="0" applyFill="1" applyBorder="1" applyAlignment="1">
      <alignment horizontal="right"/>
    </xf>
    <xf numFmtId="0" fontId="0" fillId="6" borderId="1" xfId="0" applyFont="1" applyFill="1" applyBorder="1" applyAlignment="1">
      <alignment horizontal="left" wrapText="1"/>
    </xf>
    <xf numFmtId="0" fontId="0" fillId="6" borderId="1" xfId="0" applyFill="1" applyBorder="1"/>
    <xf numFmtId="0" fontId="0" fillId="4" borderId="6" xfId="0" applyFont="1" applyFill="1" applyBorder="1" applyAlignment="1">
      <alignment horizontal="right"/>
    </xf>
    <xf numFmtId="2" fontId="0" fillId="4" borderId="6" xfId="0" applyNumberFormat="1" applyFont="1" applyFill="1" applyBorder="1" applyAlignment="1">
      <alignment horizontal="right"/>
    </xf>
    <xf numFmtId="2" fontId="0" fillId="4" borderId="6" xfId="0" applyNumberFormat="1" applyFont="1" applyFill="1" applyBorder="1"/>
    <xf numFmtId="1" fontId="0" fillId="5" borderId="1" xfId="0" applyNumberFormat="1" applyFont="1" applyFill="1" applyBorder="1"/>
    <xf numFmtId="0" fontId="0" fillId="3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right"/>
    </xf>
    <xf numFmtId="2" fontId="0" fillId="6" borderId="1" xfId="0" applyNumberFormat="1" applyFill="1" applyBorder="1" applyAlignment="1">
      <alignment horizontal="right"/>
    </xf>
    <xf numFmtId="0" fontId="0" fillId="3" borderId="10" xfId="0" applyFont="1" applyFill="1" applyBorder="1" applyAlignment="1">
      <alignment horizontal="right"/>
    </xf>
    <xf numFmtId="0" fontId="0" fillId="4" borderId="10" xfId="0" applyFont="1" applyFill="1" applyBorder="1" applyAlignment="1">
      <alignment horizontal="right"/>
    </xf>
    <xf numFmtId="49" fontId="0" fillId="2" borderId="6" xfId="0" applyNumberFormat="1" applyFont="1" applyFill="1" applyBorder="1" applyAlignment="1">
      <alignment horizontal="right"/>
    </xf>
    <xf numFmtId="0" fontId="0" fillId="2" borderId="13" xfId="0" applyFont="1" applyFill="1" applyBorder="1" applyAlignment="1">
      <alignment horizontal="right"/>
    </xf>
    <xf numFmtId="2" fontId="0" fillId="2" borderId="14" xfId="0" applyNumberFormat="1" applyFont="1" applyFill="1" applyBorder="1" applyAlignment="1">
      <alignment horizontal="right"/>
    </xf>
    <xf numFmtId="0" fontId="0" fillId="3" borderId="14" xfId="0" applyFont="1" applyFill="1" applyBorder="1" applyAlignment="1">
      <alignment horizontal="right"/>
    </xf>
    <xf numFmtId="2" fontId="0" fillId="3" borderId="14" xfId="0" applyNumberFormat="1" applyFont="1" applyFill="1" applyBorder="1" applyAlignment="1">
      <alignment horizontal="right"/>
    </xf>
    <xf numFmtId="0" fontId="0" fillId="4" borderId="14" xfId="0" applyFont="1" applyFill="1" applyBorder="1" applyAlignment="1">
      <alignment horizontal="right"/>
    </xf>
    <xf numFmtId="2" fontId="0" fillId="4" borderId="14" xfId="0" applyNumberFormat="1" applyFont="1" applyFill="1" applyBorder="1" applyAlignment="1">
      <alignment horizontal="right"/>
    </xf>
    <xf numFmtId="2" fontId="0" fillId="4" borderId="14" xfId="0" applyNumberFormat="1" applyFont="1" applyFill="1" applyBorder="1"/>
    <xf numFmtId="0" fontId="0" fillId="2" borderId="15" xfId="0" applyFont="1" applyFill="1" applyBorder="1" applyAlignment="1">
      <alignment horizontal="right"/>
    </xf>
    <xf numFmtId="2" fontId="0" fillId="2" borderId="16" xfId="0" applyNumberFormat="1" applyFont="1" applyFill="1" applyBorder="1" applyAlignment="1">
      <alignment horizontal="right"/>
    </xf>
    <xf numFmtId="0" fontId="0" fillId="3" borderId="16" xfId="0" applyFont="1" applyFill="1" applyBorder="1" applyAlignment="1">
      <alignment horizontal="right"/>
    </xf>
    <xf numFmtId="2" fontId="0" fillId="3" borderId="16" xfId="0" applyNumberFormat="1" applyFont="1" applyFill="1" applyBorder="1" applyAlignment="1">
      <alignment horizontal="right"/>
    </xf>
    <xf numFmtId="0" fontId="0" fillId="4" borderId="16" xfId="0" applyFont="1" applyFill="1" applyBorder="1" applyAlignment="1">
      <alignment horizontal="right"/>
    </xf>
    <xf numFmtId="2" fontId="0" fillId="4" borderId="16" xfId="0" applyNumberFormat="1" applyFont="1" applyFill="1" applyBorder="1" applyAlignment="1">
      <alignment horizontal="right"/>
    </xf>
    <xf numFmtId="2" fontId="0" fillId="4" borderId="16" xfId="0" applyNumberFormat="1" applyFont="1" applyFill="1" applyBorder="1"/>
    <xf numFmtId="0" fontId="0" fillId="0" borderId="14" xfId="0" applyBorder="1"/>
    <xf numFmtId="0" fontId="0" fillId="0" borderId="16" xfId="0" applyBorder="1"/>
    <xf numFmtId="2" fontId="0" fillId="5" borderId="1" xfId="0" applyNumberFormat="1" applyFont="1" applyFill="1" applyBorder="1" applyAlignment="1">
      <alignment horizontal="center"/>
    </xf>
    <xf numFmtId="0" fontId="0" fillId="5" borderId="6" xfId="0" applyFont="1" applyFill="1" applyBorder="1" applyAlignment="1">
      <alignment horizontal="right"/>
    </xf>
    <xf numFmtId="2" fontId="0" fillId="5" borderId="6" xfId="0" applyNumberFormat="1" applyFont="1" applyFill="1" applyBorder="1" applyAlignment="1">
      <alignment horizontal="center"/>
    </xf>
    <xf numFmtId="0" fontId="0" fillId="0" borderId="1" xfId="0" applyBorder="1"/>
    <xf numFmtId="0" fontId="0" fillId="6" borderId="6" xfId="0" applyFont="1" applyFill="1" applyBorder="1" applyAlignment="1">
      <alignment horizontal="left" wrapText="1"/>
    </xf>
    <xf numFmtId="0" fontId="0" fillId="6" borderId="6" xfId="0" applyFill="1" applyBorder="1"/>
    <xf numFmtId="0" fontId="0" fillId="5" borderId="6" xfId="0" applyFill="1" applyBorder="1" applyAlignment="1">
      <alignment horizontal="right"/>
    </xf>
    <xf numFmtId="0" fontId="0" fillId="0" borderId="2" xfId="0" applyBorder="1"/>
    <xf numFmtId="0" fontId="0" fillId="0" borderId="6" xfId="0" applyBorder="1"/>
    <xf numFmtId="0" fontId="0" fillId="0" borderId="5" xfId="0" applyBorder="1"/>
    <xf numFmtId="0" fontId="0" fillId="2" borderId="17" xfId="0" applyFont="1" applyFill="1" applyBorder="1" applyAlignment="1">
      <alignment horizontal="right"/>
    </xf>
    <xf numFmtId="2" fontId="0" fillId="2" borderId="18" xfId="0" applyNumberFormat="1" applyFont="1" applyFill="1" applyBorder="1" applyAlignment="1">
      <alignment horizontal="right"/>
    </xf>
    <xf numFmtId="0" fontId="0" fillId="3" borderId="18" xfId="0" applyFont="1" applyFill="1" applyBorder="1" applyAlignment="1">
      <alignment horizontal="right"/>
    </xf>
    <xf numFmtId="2" fontId="0" fillId="3" borderId="18" xfId="0" applyNumberFormat="1" applyFont="1" applyFill="1" applyBorder="1" applyAlignment="1">
      <alignment horizontal="right"/>
    </xf>
    <xf numFmtId="0" fontId="0" fillId="4" borderId="18" xfId="0" applyFont="1" applyFill="1" applyBorder="1" applyAlignment="1">
      <alignment horizontal="right"/>
    </xf>
    <xf numFmtId="2" fontId="0" fillId="4" borderId="18" xfId="0" applyNumberFormat="1" applyFont="1" applyFill="1" applyBorder="1" applyAlignment="1">
      <alignment horizontal="right"/>
    </xf>
    <xf numFmtId="2" fontId="0" fillId="4" borderId="18" xfId="0" applyNumberFormat="1" applyFont="1" applyFill="1" applyBorder="1"/>
    <xf numFmtId="0" fontId="0" fillId="0" borderId="18" xfId="0" applyBorder="1"/>
    <xf numFmtId="0" fontId="0" fillId="2" borderId="19" xfId="0" applyFont="1" applyFill="1" applyBorder="1" applyAlignment="1">
      <alignment horizontal="right"/>
    </xf>
    <xf numFmtId="0" fontId="0" fillId="2" borderId="20" xfId="0" applyFont="1" applyFill="1" applyBorder="1" applyAlignment="1">
      <alignment horizontal="right"/>
    </xf>
    <xf numFmtId="2" fontId="0" fillId="2" borderId="21" xfId="0" applyNumberFormat="1" applyFont="1" applyFill="1" applyBorder="1" applyAlignment="1">
      <alignment horizontal="right"/>
    </xf>
    <xf numFmtId="0" fontId="0" fillId="3" borderId="21" xfId="0" applyFont="1" applyFill="1" applyBorder="1" applyAlignment="1">
      <alignment horizontal="right"/>
    </xf>
    <xf numFmtId="2" fontId="0" fillId="3" borderId="21" xfId="0" applyNumberFormat="1" applyFont="1" applyFill="1" applyBorder="1" applyAlignment="1">
      <alignment horizontal="right"/>
    </xf>
    <xf numFmtId="0" fontId="0" fillId="4" borderId="21" xfId="0" applyFont="1" applyFill="1" applyBorder="1" applyAlignment="1">
      <alignment horizontal="right"/>
    </xf>
    <xf numFmtId="2" fontId="0" fillId="4" borderId="21" xfId="0" applyNumberFormat="1" applyFont="1" applyFill="1" applyBorder="1" applyAlignment="1">
      <alignment horizontal="right"/>
    </xf>
    <xf numFmtId="2" fontId="0" fillId="4" borderId="21" xfId="0" applyNumberFormat="1" applyFont="1" applyFill="1" applyBorder="1"/>
    <xf numFmtId="0" fontId="0" fillId="0" borderId="21" xfId="0" applyBorder="1"/>
    <xf numFmtId="49" fontId="0" fillId="2" borderId="1" xfId="0" applyNumberFormat="1" applyFont="1" applyFill="1" applyBorder="1" applyAlignment="1">
      <alignment horizontal="right" wrapText="1"/>
    </xf>
    <xf numFmtId="0" fontId="0" fillId="2" borderId="13" xfId="0" applyFont="1" applyFill="1" applyBorder="1" applyAlignment="1">
      <alignment horizontal="right" wrapText="1"/>
    </xf>
    <xf numFmtId="0" fontId="0" fillId="2" borderId="19" xfId="0" applyFont="1" applyFill="1" applyBorder="1" applyAlignment="1">
      <alignment horizontal="right" wrapText="1"/>
    </xf>
    <xf numFmtId="0" fontId="0" fillId="2" borderId="15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0" xfId="0" applyAlignment="1"/>
    <xf numFmtId="0" fontId="0" fillId="0" borderId="0" xfId="0" applyBorder="1"/>
    <xf numFmtId="0" fontId="0" fillId="7" borderId="2" xfId="0" applyFont="1" applyFill="1" applyBorder="1" applyAlignment="1">
      <alignment horizontal="left" vertical="center" wrapText="1"/>
    </xf>
    <xf numFmtId="2" fontId="0" fillId="7" borderId="14" xfId="0" applyNumberFormat="1" applyFont="1" applyFill="1" applyBorder="1" applyAlignment="1">
      <alignment horizontal="right"/>
    </xf>
    <xf numFmtId="2" fontId="0" fillId="7" borderId="1" xfId="0" applyNumberFormat="1" applyFont="1" applyFill="1" applyBorder="1" applyAlignment="1">
      <alignment horizontal="right"/>
    </xf>
    <xf numFmtId="2" fontId="0" fillId="7" borderId="16" xfId="0" applyNumberFormat="1" applyFont="1" applyFill="1" applyBorder="1" applyAlignment="1">
      <alignment horizontal="right"/>
    </xf>
    <xf numFmtId="2" fontId="0" fillId="7" borderId="6" xfId="0" applyNumberFormat="1" applyFont="1" applyFill="1" applyBorder="1" applyAlignment="1">
      <alignment horizontal="right"/>
    </xf>
    <xf numFmtId="2" fontId="0" fillId="7" borderId="5" xfId="0" applyNumberFormat="1" applyFont="1" applyFill="1" applyBorder="1" applyAlignment="1">
      <alignment horizontal="right"/>
    </xf>
    <xf numFmtId="2" fontId="0" fillId="7" borderId="18" xfId="0" applyNumberFormat="1" applyFont="1" applyFill="1" applyBorder="1" applyAlignment="1">
      <alignment horizontal="right"/>
    </xf>
    <xf numFmtId="2" fontId="0" fillId="7" borderId="21" xfId="0" applyNumberFormat="1" applyFont="1" applyFill="1" applyBorder="1" applyAlignment="1">
      <alignment horizontal="right"/>
    </xf>
    <xf numFmtId="0" fontId="0" fillId="7" borderId="1" xfId="0" applyFont="1" applyFill="1" applyBorder="1" applyAlignment="1">
      <alignment horizontal="left" vertical="center" wrapText="1"/>
    </xf>
    <xf numFmtId="0" fontId="0" fillId="4" borderId="7" xfId="0" applyFont="1" applyFill="1" applyBorder="1" applyAlignment="1">
      <alignment horizontal="right"/>
    </xf>
    <xf numFmtId="0" fontId="0" fillId="2" borderId="6" xfId="0" applyFont="1" applyFill="1" applyBorder="1" applyAlignment="1">
      <alignment horizontal="right" wrapText="1"/>
    </xf>
    <xf numFmtId="2" fontId="0" fillId="2" borderId="1" xfId="0" applyNumberFormat="1" applyFont="1" applyFill="1" applyBorder="1" applyAlignment="1">
      <alignment horizontal="right" wrapText="1"/>
    </xf>
    <xf numFmtId="0" fontId="0" fillId="3" borderId="1" xfId="0" applyFont="1" applyFill="1" applyBorder="1" applyAlignment="1">
      <alignment horizontal="right" wrapText="1"/>
    </xf>
    <xf numFmtId="2" fontId="0" fillId="3" borderId="1" xfId="0" applyNumberFormat="1" applyFont="1" applyFill="1" applyBorder="1" applyAlignment="1">
      <alignment horizontal="right" wrapText="1"/>
    </xf>
    <xf numFmtId="0" fontId="0" fillId="4" borderId="1" xfId="0" applyFont="1" applyFill="1" applyBorder="1" applyAlignment="1">
      <alignment horizontal="right" wrapText="1"/>
    </xf>
    <xf numFmtId="2" fontId="0" fillId="4" borderId="1" xfId="0" applyNumberFormat="1" applyFont="1" applyFill="1" applyBorder="1" applyAlignment="1">
      <alignment horizontal="right" wrapText="1"/>
    </xf>
    <xf numFmtId="2" fontId="0" fillId="4" borderId="1" xfId="0" applyNumberFormat="1" applyFont="1" applyFill="1" applyBorder="1" applyAlignment="1">
      <alignment wrapText="1"/>
    </xf>
    <xf numFmtId="2" fontId="0" fillId="7" borderId="1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49" fontId="0" fillId="2" borderId="17" xfId="0" applyNumberFormat="1" applyFont="1" applyFill="1" applyBorder="1" applyAlignment="1">
      <alignment horizontal="right"/>
    </xf>
    <xf numFmtId="0" fontId="0" fillId="0" borderId="29" xfId="0" applyBorder="1"/>
    <xf numFmtId="44" fontId="0" fillId="3" borderId="1" xfId="1" applyNumberFormat="1" applyFont="1" applyFill="1" applyBorder="1" applyAlignment="1" applyProtection="1">
      <alignment horizontal="right"/>
    </xf>
    <xf numFmtId="44" fontId="0" fillId="4" borderId="1" xfId="0" applyNumberFormat="1" applyFont="1" applyFill="1" applyBorder="1" applyAlignment="1">
      <alignment horizontal="right"/>
    </xf>
    <xf numFmtId="44" fontId="0" fillId="7" borderId="1" xfId="1" applyNumberFormat="1" applyFont="1" applyFill="1" applyBorder="1" applyAlignment="1" applyProtection="1">
      <alignment horizontal="right"/>
    </xf>
    <xf numFmtId="44" fontId="0" fillId="6" borderId="1" xfId="0" applyNumberFormat="1" applyFill="1" applyBorder="1" applyAlignment="1">
      <alignment horizontal="right"/>
    </xf>
    <xf numFmtId="0" fontId="0" fillId="7" borderId="2" xfId="0" applyFont="1" applyFill="1" applyBorder="1" applyAlignment="1">
      <alignment horizontal="center" vertical="center" wrapText="1"/>
    </xf>
    <xf numFmtId="44" fontId="0" fillId="6" borderId="11" xfId="0" applyNumberFormat="1" applyFont="1" applyFill="1" applyBorder="1" applyAlignment="1">
      <alignment horizontal="right"/>
    </xf>
    <xf numFmtId="0" fontId="0" fillId="8" borderId="18" xfId="0" applyFont="1" applyFill="1" applyBorder="1" applyAlignment="1">
      <alignment horizontal="right"/>
    </xf>
    <xf numFmtId="0" fontId="0" fillId="8" borderId="6" xfId="0" applyFont="1" applyFill="1" applyBorder="1" applyAlignment="1">
      <alignment horizontal="right"/>
    </xf>
    <xf numFmtId="0" fontId="0" fillId="8" borderId="1" xfId="0" applyFont="1" applyFill="1" applyBorder="1" applyAlignment="1">
      <alignment horizontal="right"/>
    </xf>
    <xf numFmtId="0" fontId="0" fillId="8" borderId="5" xfId="0" applyFont="1" applyFill="1" applyBorder="1" applyAlignment="1">
      <alignment horizontal="right"/>
    </xf>
    <xf numFmtId="0" fontId="0" fillId="8" borderId="1" xfId="0" applyFont="1" applyFill="1" applyBorder="1" applyAlignment="1">
      <alignment horizontal="right" wrapText="1"/>
    </xf>
    <xf numFmtId="0" fontId="0" fillId="8" borderId="14" xfId="0" applyFont="1" applyFill="1" applyBorder="1" applyAlignment="1">
      <alignment horizontal="right"/>
    </xf>
    <xf numFmtId="0" fontId="0" fillId="8" borderId="16" xfId="0" applyFont="1" applyFill="1" applyBorder="1" applyAlignment="1">
      <alignment horizontal="right"/>
    </xf>
    <xf numFmtId="0" fontId="0" fillId="8" borderId="21" xfId="0" applyFont="1" applyFill="1" applyBorder="1" applyAlignment="1">
      <alignment horizontal="right"/>
    </xf>
    <xf numFmtId="44" fontId="0" fillId="6" borderId="1" xfId="0" applyNumberFormat="1" applyFill="1" applyBorder="1" applyAlignment="1">
      <alignment horizontal="right"/>
    </xf>
    <xf numFmtId="44" fontId="0" fillId="6" borderId="1" xfId="0" applyNumberFormat="1" applyFill="1" applyBorder="1" applyAlignment="1">
      <alignment horizontal="right"/>
    </xf>
    <xf numFmtId="2" fontId="0" fillId="5" borderId="6" xfId="0" applyNumberFormat="1" applyFill="1" applyBorder="1"/>
    <xf numFmtId="0" fontId="0" fillId="0" borderId="0" xfId="0" applyBorder="1"/>
    <xf numFmtId="0" fontId="0" fillId="0" borderId="30" xfId="0" applyBorder="1"/>
    <xf numFmtId="0" fontId="0" fillId="0" borderId="31" xfId="0" applyBorder="1"/>
    <xf numFmtId="165" fontId="0" fillId="4" borderId="1" xfId="0" applyNumberFormat="1" applyFont="1" applyFill="1" applyBorder="1" applyAlignment="1">
      <alignment horizontal="right"/>
    </xf>
    <xf numFmtId="0" fontId="0" fillId="0" borderId="32" xfId="0" applyBorder="1"/>
    <xf numFmtId="44" fontId="0" fillId="6" borderId="1" xfId="0" applyNumberFormat="1" applyFill="1" applyBorder="1" applyAlignment="1">
      <alignment horizontal="right"/>
    </xf>
    <xf numFmtId="0" fontId="0" fillId="0" borderId="33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Protection="1"/>
    <xf numFmtId="0" fontId="0" fillId="9" borderId="2" xfId="0" applyFont="1" applyFill="1" applyBorder="1" applyAlignment="1" applyProtection="1">
      <alignment horizontal="left" vertical="center" wrapText="1"/>
    </xf>
    <xf numFmtId="0" fontId="0" fillId="10" borderId="2" xfId="0" applyFont="1" applyFill="1" applyBorder="1" applyAlignment="1" applyProtection="1">
      <alignment horizontal="left" vertical="center" wrapText="1"/>
    </xf>
    <xf numFmtId="0" fontId="0" fillId="5" borderId="1" xfId="0" applyFill="1" applyBorder="1" applyAlignment="1" applyProtection="1">
      <alignment horizontal="right"/>
    </xf>
    <xf numFmtId="0" fontId="0" fillId="7" borderId="2" xfId="0" applyFill="1" applyBorder="1" applyAlignment="1">
      <alignment horizontal="left" vertical="center" wrapText="1"/>
    </xf>
    <xf numFmtId="0" fontId="0" fillId="0" borderId="12" xfId="0" applyFont="1" applyFill="1" applyBorder="1" applyAlignment="1"/>
    <xf numFmtId="2" fontId="0" fillId="6" borderId="1" xfId="0" applyNumberFormat="1" applyFill="1" applyBorder="1" applyAlignment="1" applyProtection="1">
      <alignment horizontal="right"/>
      <protection locked="0"/>
    </xf>
    <xf numFmtId="0" fontId="0" fillId="6" borderId="1" xfId="0" applyFill="1" applyBorder="1" applyAlignment="1">
      <alignment horizontal="center"/>
    </xf>
    <xf numFmtId="2" fontId="0" fillId="5" borderId="6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4" borderId="22" xfId="0" applyFont="1" applyFill="1" applyBorder="1" applyAlignment="1">
      <alignment horizontal="center" vertical="center" wrapText="1"/>
    </xf>
    <xf numFmtId="0" fontId="0" fillId="4" borderId="23" xfId="0" applyFont="1" applyFill="1" applyBorder="1" applyAlignment="1">
      <alignment horizontal="center" vertical="center" wrapText="1"/>
    </xf>
    <xf numFmtId="0" fontId="0" fillId="8" borderId="22" xfId="0" applyFont="1" applyFill="1" applyBorder="1" applyAlignment="1">
      <alignment horizontal="center" vertical="center" wrapText="1"/>
    </xf>
    <xf numFmtId="0" fontId="0" fillId="8" borderId="23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 vertical="center" wrapText="1"/>
    </xf>
    <xf numFmtId="0" fontId="0" fillId="3" borderId="23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4" borderId="26" xfId="0" applyFont="1" applyFill="1" applyBorder="1" applyAlignment="1">
      <alignment horizontal="center"/>
    </xf>
    <xf numFmtId="0" fontId="0" fillId="4" borderId="27" xfId="0" applyFont="1" applyFill="1" applyBorder="1" applyAlignment="1">
      <alignment horizontal="center"/>
    </xf>
    <xf numFmtId="2" fontId="0" fillId="5" borderId="1" xfId="0" applyNumberFormat="1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0" fontId="0" fillId="8" borderId="3" xfId="0" applyFont="1" applyFill="1" applyBorder="1" applyAlignment="1">
      <alignment horizontal="center" vertical="center" wrapText="1"/>
    </xf>
    <xf numFmtId="0" fontId="0" fillId="8" borderId="28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/>
    </xf>
    <xf numFmtId="0" fontId="0" fillId="4" borderId="24" xfId="0" applyFont="1" applyFill="1" applyBorder="1" applyAlignment="1">
      <alignment horizontal="center" vertical="center" wrapText="1"/>
    </xf>
    <xf numFmtId="0" fontId="0" fillId="4" borderId="25" xfId="0" applyFont="1" applyFill="1" applyBorder="1" applyAlignment="1">
      <alignment horizontal="center" vertical="center" wrapText="1"/>
    </xf>
    <xf numFmtId="0" fontId="0" fillId="8" borderId="24" xfId="0" applyFont="1" applyFill="1" applyBorder="1" applyAlignment="1">
      <alignment horizontal="center" vertical="center" wrapText="1"/>
    </xf>
    <xf numFmtId="0" fontId="0" fillId="8" borderId="25" xfId="0" applyFont="1" applyFill="1" applyBorder="1" applyAlignment="1">
      <alignment horizontal="center" vertical="center" wrapText="1"/>
    </xf>
    <xf numFmtId="0" fontId="0" fillId="3" borderId="24" xfId="0" applyFont="1" applyFill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0" fillId="8" borderId="9" xfId="0" applyFont="1" applyFill="1" applyBorder="1" applyAlignment="1">
      <alignment horizontal="center" vertical="center" wrapText="1"/>
    </xf>
    <xf numFmtId="0" fontId="0" fillId="8" borderId="8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0" borderId="0" xfId="0" applyBorder="1"/>
    <xf numFmtId="0" fontId="0" fillId="6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/>
    </xf>
    <xf numFmtId="0" fontId="0" fillId="7" borderId="9" xfId="0" applyFont="1" applyFill="1" applyBorder="1" applyAlignment="1">
      <alignment horizontal="center" vertical="center" wrapText="1"/>
    </xf>
    <xf numFmtId="0" fontId="0" fillId="7" borderId="8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/>
    </xf>
    <xf numFmtId="0" fontId="0" fillId="4" borderId="12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44" fontId="0" fillId="7" borderId="1" xfId="1" applyNumberFormat="1" applyFont="1" applyFill="1" applyBorder="1" applyAlignment="1" applyProtection="1">
      <alignment horizontal="right"/>
    </xf>
    <xf numFmtId="0" fontId="0" fillId="3" borderId="26" xfId="0" applyFont="1" applyFill="1" applyBorder="1" applyAlignment="1">
      <alignment horizontal="center"/>
    </xf>
    <xf numFmtId="0" fontId="0" fillId="3" borderId="27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44" fontId="0" fillId="6" borderId="1" xfId="0" applyNumberFormat="1" applyFill="1" applyBorder="1" applyAlignment="1">
      <alignment horizontal="right"/>
    </xf>
    <xf numFmtId="0" fontId="0" fillId="5" borderId="1" xfId="0" applyFont="1" applyFill="1" applyBorder="1" applyAlignment="1" applyProtection="1">
      <alignment horizontal="center"/>
    </xf>
    <xf numFmtId="0" fontId="0" fillId="0" borderId="0" xfId="0" applyBorder="1" applyProtection="1"/>
    <xf numFmtId="0" fontId="0" fillId="9" borderId="9" xfId="0" applyFont="1" applyFill="1" applyBorder="1" applyAlignment="1" applyProtection="1">
      <alignment horizontal="center" vertical="center" wrapText="1"/>
    </xf>
    <xf numFmtId="0" fontId="0" fillId="9" borderId="8" xfId="0" applyFont="1" applyFill="1" applyBorder="1" applyAlignment="1" applyProtection="1">
      <alignment horizontal="center" vertical="center" wrapText="1"/>
    </xf>
    <xf numFmtId="0" fontId="0" fillId="6" borderId="1" xfId="0" applyFont="1" applyFill="1" applyBorder="1" applyAlignment="1" applyProtection="1">
      <alignment horizontal="center" vertical="center" wrapText="1"/>
    </xf>
    <xf numFmtId="0" fontId="0" fillId="3" borderId="26" xfId="0" applyFont="1" applyFill="1" applyBorder="1" applyAlignment="1" applyProtection="1">
      <alignment horizontal="center"/>
    </xf>
    <xf numFmtId="0" fontId="0" fillId="3" borderId="27" xfId="0" applyFont="1" applyFill="1" applyBorder="1" applyAlignment="1" applyProtection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FF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BF7"/>
      <rgbColor rgb="FFCCFFCC"/>
      <rgbColor rgb="FFFFFF99"/>
      <rgbColor rgb="FF9DC3E6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NB47"/>
  <sheetViews>
    <sheetView zoomScaleNormal="100" workbookViewId="0">
      <pane xSplit="1" topLeftCell="I1" activePane="topRight" state="frozen"/>
      <selection activeCell="K14" sqref="K14"/>
      <selection pane="topRight" sqref="A1:XFD1048576"/>
    </sheetView>
  </sheetViews>
  <sheetFormatPr defaultColWidth="13.3984375" defaultRowHeight="14.25" x14ac:dyDescent="0.45"/>
  <cols>
    <col min="1" max="1" width="23" bestFit="1" customWidth="1"/>
    <col min="2" max="2" width="15.73046875" bestFit="1" customWidth="1"/>
    <col min="3" max="3" width="18.265625" bestFit="1" customWidth="1"/>
    <col min="4" max="4" width="16.265625" bestFit="1" customWidth="1"/>
    <col min="5" max="5" width="28.265625" bestFit="1" customWidth="1"/>
  </cols>
  <sheetData>
    <row r="1" spans="1:366" s="63" customFormat="1" x14ac:dyDescent="0.45">
      <c r="A1" s="157" t="s">
        <v>233</v>
      </c>
      <c r="B1" s="158"/>
      <c r="C1" s="158"/>
      <c r="D1" s="158"/>
      <c r="E1" s="159"/>
      <c r="F1" s="162" t="s">
        <v>222</v>
      </c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4"/>
      <c r="AA1" s="165" t="s">
        <v>232</v>
      </c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</row>
    <row r="2" spans="1:366" s="67" customFormat="1" ht="82.5" customHeight="1" thickBot="1" x14ac:dyDescent="0.5">
      <c r="A2" s="1" t="s">
        <v>0</v>
      </c>
      <c r="B2" s="1" t="s">
        <v>1</v>
      </c>
      <c r="C2" s="1" t="s">
        <v>220</v>
      </c>
      <c r="D2" s="1" t="s">
        <v>168</v>
      </c>
      <c r="E2" s="1" t="s">
        <v>152</v>
      </c>
      <c r="F2" s="160" t="s">
        <v>18</v>
      </c>
      <c r="G2" s="161"/>
      <c r="H2" s="160" t="s">
        <v>179</v>
      </c>
      <c r="I2" s="161"/>
      <c r="J2" s="160" t="s">
        <v>180</v>
      </c>
      <c r="K2" s="161"/>
      <c r="L2" s="160" t="s">
        <v>170</v>
      </c>
      <c r="M2" s="161"/>
      <c r="N2" s="2" t="s">
        <v>9</v>
      </c>
      <c r="O2" s="2" t="s">
        <v>19</v>
      </c>
      <c r="P2" s="2" t="s">
        <v>10</v>
      </c>
      <c r="Q2" s="2" t="s">
        <v>207</v>
      </c>
      <c r="R2" s="2" t="s">
        <v>11</v>
      </c>
      <c r="S2" s="2" t="s">
        <v>208</v>
      </c>
      <c r="T2" s="2" t="s">
        <v>209</v>
      </c>
      <c r="U2" s="2" t="s">
        <v>215</v>
      </c>
      <c r="V2" s="2" t="s">
        <v>12</v>
      </c>
      <c r="W2" s="155" t="s">
        <v>181</v>
      </c>
      <c r="X2" s="156"/>
      <c r="Y2" s="155" t="s">
        <v>182</v>
      </c>
      <c r="Z2" s="156"/>
      <c r="AA2" s="153" t="s">
        <v>183</v>
      </c>
      <c r="AB2" s="154"/>
      <c r="AC2" s="153" t="s">
        <v>178</v>
      </c>
      <c r="AD2" s="154"/>
      <c r="AE2" s="3" t="s">
        <v>13</v>
      </c>
      <c r="AF2" s="3" t="s">
        <v>14</v>
      </c>
      <c r="AG2" s="3" t="s">
        <v>15</v>
      </c>
      <c r="AH2" s="3" t="s">
        <v>195</v>
      </c>
      <c r="AI2" s="3" t="s">
        <v>18</v>
      </c>
      <c r="AJ2" s="3" t="s">
        <v>179</v>
      </c>
      <c r="AK2" s="3" t="s">
        <v>180</v>
      </c>
      <c r="AL2" s="3" t="s">
        <v>19</v>
      </c>
      <c r="AM2" s="153" t="s">
        <v>184</v>
      </c>
      <c r="AN2" s="154"/>
      <c r="AO2" s="153" t="s">
        <v>185</v>
      </c>
      <c r="AP2" s="154"/>
      <c r="AQ2" s="94" t="s">
        <v>6</v>
      </c>
      <c r="AR2" s="94" t="s">
        <v>7</v>
      </c>
      <c r="AS2" s="94" t="s">
        <v>8</v>
      </c>
      <c r="AT2" s="94" t="s">
        <v>196</v>
      </c>
      <c r="AU2" s="147" t="s">
        <v>224</v>
      </c>
      <c r="AV2" s="94" t="s">
        <v>197</v>
      </c>
      <c r="AW2" s="94" t="s">
        <v>204</v>
      </c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</row>
    <row r="3" spans="1:366" s="77" customFormat="1" ht="15" customHeight="1" thickBot="1" x14ac:dyDescent="0.5">
      <c r="A3" s="70" t="s">
        <v>159</v>
      </c>
      <c r="B3" s="71">
        <v>773</v>
      </c>
      <c r="C3" s="71">
        <v>6</v>
      </c>
      <c r="D3" s="71">
        <v>1</v>
      </c>
      <c r="E3" s="71" t="s">
        <v>154</v>
      </c>
      <c r="F3" s="72" t="s">
        <v>23</v>
      </c>
      <c r="G3" s="72">
        <f t="shared" ref="G3:G10" si="0">IF($F3="tak",IF($E3="bitumiczna",2.5*($B3-$AH3),$C3*($B3-$AH3)),0)</f>
        <v>0</v>
      </c>
      <c r="H3" s="72" t="s">
        <v>23</v>
      </c>
      <c r="I3" s="72">
        <v>0</v>
      </c>
      <c r="J3" s="72" t="s">
        <v>23</v>
      </c>
      <c r="K3" s="72">
        <f t="shared" ref="K3:K10" si="1">IF(J3="tak",2.5*($B3-$AH3),0)</f>
        <v>0</v>
      </c>
      <c r="L3" s="72" t="s">
        <v>23</v>
      </c>
      <c r="M3" s="72">
        <f t="shared" ref="M3:M10" si="2">IF(L3="tak",2.5*($B3-$AH3),0)</f>
        <v>0</v>
      </c>
      <c r="N3" s="73">
        <f>IF(AC3="tak",1*0.5,IF(AQ3&gt;0,1*0.5,2*0.5))</f>
        <v>0.5</v>
      </c>
      <c r="O3" s="73">
        <f>N3*(B3-AH3)</f>
        <v>386.5</v>
      </c>
      <c r="P3" s="73">
        <v>241</v>
      </c>
      <c r="Q3" s="73">
        <v>0</v>
      </c>
      <c r="R3" s="73">
        <v>620</v>
      </c>
      <c r="S3" s="73">
        <v>0</v>
      </c>
      <c r="T3" s="73">
        <v>0</v>
      </c>
      <c r="U3" s="73">
        <v>0</v>
      </c>
      <c r="V3" s="73">
        <v>1108</v>
      </c>
      <c r="W3" s="122" t="s">
        <v>23</v>
      </c>
      <c r="X3" s="122">
        <f t="shared" ref="X3:X10" si="3">IF(W3="tak",$C3*$B3,0)</f>
        <v>0</v>
      </c>
      <c r="Y3" s="122" t="s">
        <v>23</v>
      </c>
      <c r="Z3" s="122">
        <f t="shared" ref="Z3:Z10" si="4">IF(Y3="tak",$C3*$B3,0)</f>
        <v>0</v>
      </c>
      <c r="AA3" s="74" t="s">
        <v>23</v>
      </c>
      <c r="AB3" s="74">
        <f t="shared" ref="AB3:AB10" si="5">IF($AA3="tak",$C3*$B3,0)</f>
        <v>0</v>
      </c>
      <c r="AC3" s="74" t="s">
        <v>23</v>
      </c>
      <c r="AD3" s="74">
        <f t="shared" ref="AD3:AD10" si="6">IF(AC3="tak",1.5*$B3,0)</f>
        <v>0</v>
      </c>
      <c r="AE3" s="74">
        <v>15</v>
      </c>
      <c r="AF3" s="74">
        <v>12</v>
      </c>
      <c r="AG3" s="75">
        <v>135</v>
      </c>
      <c r="AH3" s="75">
        <v>0</v>
      </c>
      <c r="AI3" s="76">
        <f>(IF($F3="tak",IF($E3="bitumiczna",$D3*$B3,($B3*$C3-$G3)),AN3))</f>
        <v>4743</v>
      </c>
      <c r="AJ3" s="76">
        <f t="shared" ref="AJ3:AJ10" si="7">(IF($H3="tak",$B3*$D3,0))</f>
        <v>0</v>
      </c>
      <c r="AK3" s="76">
        <f t="shared" ref="AK3:AK10" si="8">(IF($J3="tak",$B3*$D3,0))</f>
        <v>0</v>
      </c>
      <c r="AL3" s="76">
        <f t="shared" ref="AL3:AL10" si="9">AH3*N3</f>
        <v>0</v>
      </c>
      <c r="AM3" s="74" t="s">
        <v>24</v>
      </c>
      <c r="AN3" s="74">
        <f>IF(AM3="tak",$C3*$B3,0)+105</f>
        <v>4743</v>
      </c>
      <c r="AO3" s="74" t="s">
        <v>24</v>
      </c>
      <c r="AP3" s="74">
        <f>IF(AO3="tak",$C3*$B3,0)+105</f>
        <v>4743</v>
      </c>
      <c r="AQ3" s="100">
        <v>2</v>
      </c>
      <c r="AR3" s="100">
        <v>594</v>
      </c>
      <c r="AS3" s="100">
        <f t="shared" ref="AS3:AS10" si="10">AQ3*AR3</f>
        <v>1188</v>
      </c>
      <c r="AT3" s="100">
        <v>0</v>
      </c>
      <c r="AU3" s="100"/>
      <c r="AV3" s="100">
        <v>0</v>
      </c>
      <c r="AW3" s="100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</row>
    <row r="4" spans="1:366" s="68" customFormat="1" ht="15" customHeight="1" x14ac:dyDescent="0.45">
      <c r="A4" s="13" t="s">
        <v>25</v>
      </c>
      <c r="B4" s="14">
        <v>19</v>
      </c>
      <c r="C4" s="14">
        <v>4</v>
      </c>
      <c r="D4" s="14"/>
      <c r="E4" s="14" t="s">
        <v>153</v>
      </c>
      <c r="F4" s="15" t="s">
        <v>24</v>
      </c>
      <c r="G4" s="15">
        <f t="shared" si="0"/>
        <v>76</v>
      </c>
      <c r="H4" s="15" t="s">
        <v>23</v>
      </c>
      <c r="I4" s="15">
        <f t="shared" ref="I4:I10" si="11">IF($H4="tak",2.5*($B4-$AH4),IF($E4="bitumiczna",2.5*($B4-$AH4),0))</f>
        <v>0</v>
      </c>
      <c r="J4" s="15" t="s">
        <v>23</v>
      </c>
      <c r="K4" s="15">
        <f t="shared" si="1"/>
        <v>0</v>
      </c>
      <c r="L4" s="15" t="s">
        <v>23</v>
      </c>
      <c r="M4" s="15">
        <f t="shared" si="2"/>
        <v>0</v>
      </c>
      <c r="N4" s="16">
        <f>2*0.75</f>
        <v>1.5</v>
      </c>
      <c r="O4" s="16">
        <f>N4*(B4-AH4)</f>
        <v>28.5</v>
      </c>
      <c r="P4" s="16">
        <v>19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23" t="s">
        <v>23</v>
      </c>
      <c r="X4" s="123">
        <f t="shared" si="3"/>
        <v>0</v>
      </c>
      <c r="Y4" s="123" t="s">
        <v>23</v>
      </c>
      <c r="Z4" s="123">
        <f t="shared" si="4"/>
        <v>0</v>
      </c>
      <c r="AA4" s="33" t="s">
        <v>23</v>
      </c>
      <c r="AB4" s="33">
        <f t="shared" si="5"/>
        <v>0</v>
      </c>
      <c r="AC4" s="33" t="s">
        <v>23</v>
      </c>
      <c r="AD4" s="33">
        <f t="shared" si="6"/>
        <v>0</v>
      </c>
      <c r="AE4" s="33">
        <v>0</v>
      </c>
      <c r="AF4" s="33">
        <v>0</v>
      </c>
      <c r="AG4" s="34">
        <v>0</v>
      </c>
      <c r="AH4" s="34">
        <f>B4-P4-R4</f>
        <v>0</v>
      </c>
      <c r="AI4" s="35">
        <f t="shared" ref="AI4:AI8" si="12">(IF($F4="tak",IF($E4="bitumiczna",$D4*$B4,($B4*$C4-$G4)),0))</f>
        <v>0</v>
      </c>
      <c r="AJ4" s="35">
        <f t="shared" si="7"/>
        <v>0</v>
      </c>
      <c r="AK4" s="35">
        <f t="shared" si="8"/>
        <v>0</v>
      </c>
      <c r="AL4" s="35">
        <f t="shared" si="9"/>
        <v>0</v>
      </c>
      <c r="AM4" s="33" t="s">
        <v>23</v>
      </c>
      <c r="AN4" s="33">
        <f t="shared" ref="AN4:AN10" si="13">IF(AM4="tak",$C4*$B4,0)</f>
        <v>0</v>
      </c>
      <c r="AO4" s="33" t="s">
        <v>23</v>
      </c>
      <c r="AP4" s="33">
        <f t="shared" ref="AP4:AP10" si="14">IF(AO4="tak",$C4*$B4,0)</f>
        <v>0</v>
      </c>
      <c r="AQ4" s="98">
        <v>0</v>
      </c>
      <c r="AR4" s="98">
        <v>0</v>
      </c>
      <c r="AS4" s="98">
        <f t="shared" si="10"/>
        <v>0</v>
      </c>
      <c r="AT4" s="98">
        <v>0</v>
      </c>
      <c r="AU4" s="98"/>
      <c r="AV4" s="98">
        <v>0</v>
      </c>
      <c r="AW4" s="98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</row>
    <row r="5" spans="1:366" s="63" customFormat="1" ht="15" customHeight="1" x14ac:dyDescent="0.45">
      <c r="A5" s="17" t="s">
        <v>26</v>
      </c>
      <c r="B5" s="18">
        <v>284</v>
      </c>
      <c r="C5" s="18">
        <v>5</v>
      </c>
      <c r="D5" s="18"/>
      <c r="E5" s="18" t="s">
        <v>153</v>
      </c>
      <c r="F5" s="19" t="s">
        <v>24</v>
      </c>
      <c r="G5" s="15">
        <f t="shared" si="0"/>
        <v>940</v>
      </c>
      <c r="H5" s="19" t="s">
        <v>23</v>
      </c>
      <c r="I5" s="19">
        <f t="shared" si="11"/>
        <v>0</v>
      </c>
      <c r="J5" s="19" t="s">
        <v>23</v>
      </c>
      <c r="K5" s="19">
        <f t="shared" si="1"/>
        <v>0</v>
      </c>
      <c r="L5" s="19" t="s">
        <v>23</v>
      </c>
      <c r="M5" s="19">
        <f t="shared" si="2"/>
        <v>0</v>
      </c>
      <c r="N5" s="20">
        <f>IF(AC5="tak",1*0.5,IF(AQ5&gt;0,1*0.5,2*0.5))</f>
        <v>1</v>
      </c>
      <c r="O5" s="20">
        <v>192</v>
      </c>
      <c r="P5" s="20">
        <v>188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284</v>
      </c>
      <c r="W5" s="124" t="s">
        <v>23</v>
      </c>
      <c r="X5" s="124">
        <f t="shared" si="3"/>
        <v>0</v>
      </c>
      <c r="Y5" s="124" t="s">
        <v>23</v>
      </c>
      <c r="Z5" s="124">
        <f t="shared" si="4"/>
        <v>0</v>
      </c>
      <c r="AA5" s="10" t="s">
        <v>24</v>
      </c>
      <c r="AB5" s="10">
        <f t="shared" si="5"/>
        <v>1420</v>
      </c>
      <c r="AC5" s="10" t="s">
        <v>23</v>
      </c>
      <c r="AD5" s="10">
        <f t="shared" si="6"/>
        <v>0</v>
      </c>
      <c r="AE5" s="10">
        <v>0</v>
      </c>
      <c r="AF5" s="10">
        <v>0</v>
      </c>
      <c r="AG5" s="21">
        <v>0</v>
      </c>
      <c r="AH5" s="21">
        <f>B5-P5-R5</f>
        <v>96</v>
      </c>
      <c r="AI5" s="22">
        <f t="shared" si="12"/>
        <v>480</v>
      </c>
      <c r="AJ5" s="22">
        <f t="shared" si="7"/>
        <v>0</v>
      </c>
      <c r="AK5" s="22">
        <f t="shared" si="8"/>
        <v>0</v>
      </c>
      <c r="AL5" s="22">
        <f t="shared" si="9"/>
        <v>96</v>
      </c>
      <c r="AM5" s="10" t="s">
        <v>23</v>
      </c>
      <c r="AN5" s="10">
        <f t="shared" si="13"/>
        <v>0</v>
      </c>
      <c r="AO5" s="10" t="s">
        <v>23</v>
      </c>
      <c r="AP5" s="10">
        <f t="shared" si="14"/>
        <v>0</v>
      </c>
      <c r="AQ5" s="96">
        <v>0</v>
      </c>
      <c r="AR5" s="96">
        <v>0</v>
      </c>
      <c r="AS5" s="96">
        <f t="shared" si="10"/>
        <v>0</v>
      </c>
      <c r="AT5" s="96">
        <v>0</v>
      </c>
      <c r="AU5" s="96"/>
      <c r="AV5" s="96">
        <v>0</v>
      </c>
      <c r="AW5" s="96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</row>
    <row r="6" spans="1:366" s="63" customFormat="1" ht="15" customHeight="1" x14ac:dyDescent="0.45">
      <c r="A6" s="17" t="s">
        <v>27</v>
      </c>
      <c r="B6" s="18">
        <v>129</v>
      </c>
      <c r="C6" s="18">
        <v>5</v>
      </c>
      <c r="D6" s="18"/>
      <c r="E6" s="18" t="s">
        <v>153</v>
      </c>
      <c r="F6" s="19" t="s">
        <v>24</v>
      </c>
      <c r="G6" s="15">
        <f t="shared" si="0"/>
        <v>645</v>
      </c>
      <c r="H6" s="19" t="s">
        <v>23</v>
      </c>
      <c r="I6" s="19">
        <f t="shared" si="11"/>
        <v>0</v>
      </c>
      <c r="J6" s="19" t="s">
        <v>23</v>
      </c>
      <c r="K6" s="19">
        <f t="shared" si="1"/>
        <v>0</v>
      </c>
      <c r="L6" s="19" t="s">
        <v>23</v>
      </c>
      <c r="M6" s="19">
        <f t="shared" si="2"/>
        <v>0</v>
      </c>
      <c r="N6" s="20">
        <f>IF(AC6="tak",1*0.5,IF(AQ6&gt;0,1*0.5,2*0.5))</f>
        <v>1</v>
      </c>
      <c r="O6" s="20">
        <f>N6*(B6-AH6)</f>
        <v>129</v>
      </c>
      <c r="P6" s="20">
        <v>129</v>
      </c>
      <c r="Q6" s="20">
        <v>0</v>
      </c>
      <c r="R6" s="20">
        <v>0</v>
      </c>
      <c r="S6" s="20">
        <v>1</v>
      </c>
      <c r="T6" s="20">
        <v>0</v>
      </c>
      <c r="U6" s="20">
        <v>0</v>
      </c>
      <c r="V6" s="20">
        <v>0</v>
      </c>
      <c r="W6" s="124" t="s">
        <v>23</v>
      </c>
      <c r="X6" s="124">
        <f t="shared" si="3"/>
        <v>0</v>
      </c>
      <c r="Y6" s="124" t="s">
        <v>23</v>
      </c>
      <c r="Z6" s="124">
        <f t="shared" si="4"/>
        <v>0</v>
      </c>
      <c r="AA6" s="10" t="s">
        <v>24</v>
      </c>
      <c r="AB6" s="10">
        <f t="shared" si="5"/>
        <v>645</v>
      </c>
      <c r="AC6" s="10" t="s">
        <v>23</v>
      </c>
      <c r="AD6" s="10">
        <f t="shared" si="6"/>
        <v>0</v>
      </c>
      <c r="AE6" s="10">
        <v>0</v>
      </c>
      <c r="AF6" s="10">
        <v>0</v>
      </c>
      <c r="AG6" s="21">
        <v>125</v>
      </c>
      <c r="AH6" s="21">
        <f>B6-P6-R6</f>
        <v>0</v>
      </c>
      <c r="AI6" s="22">
        <f t="shared" si="12"/>
        <v>0</v>
      </c>
      <c r="AJ6" s="22">
        <f t="shared" si="7"/>
        <v>0</v>
      </c>
      <c r="AK6" s="22">
        <f t="shared" si="8"/>
        <v>0</v>
      </c>
      <c r="AL6" s="22">
        <f t="shared" si="9"/>
        <v>0</v>
      </c>
      <c r="AM6" s="10" t="s">
        <v>23</v>
      </c>
      <c r="AN6" s="10">
        <f t="shared" si="13"/>
        <v>0</v>
      </c>
      <c r="AO6" s="10" t="s">
        <v>23</v>
      </c>
      <c r="AP6" s="10">
        <f t="shared" si="14"/>
        <v>0</v>
      </c>
      <c r="AQ6" s="96">
        <v>0</v>
      </c>
      <c r="AR6" s="96">
        <v>0</v>
      </c>
      <c r="AS6" s="96">
        <f t="shared" si="10"/>
        <v>0</v>
      </c>
      <c r="AT6" s="96">
        <v>0</v>
      </c>
      <c r="AU6" s="96"/>
      <c r="AV6" s="96">
        <v>0</v>
      </c>
      <c r="AW6" s="9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</row>
    <row r="7" spans="1:366" s="63" customFormat="1" ht="15" customHeight="1" x14ac:dyDescent="0.45">
      <c r="A7" s="17" t="s">
        <v>28</v>
      </c>
      <c r="B7" s="18">
        <v>237</v>
      </c>
      <c r="C7" s="18">
        <v>3.5</v>
      </c>
      <c r="D7" s="18"/>
      <c r="E7" s="18" t="s">
        <v>153</v>
      </c>
      <c r="F7" s="19" t="s">
        <v>24</v>
      </c>
      <c r="G7" s="15">
        <f t="shared" si="0"/>
        <v>808.5</v>
      </c>
      <c r="H7" s="19" t="s">
        <v>23</v>
      </c>
      <c r="I7" s="19">
        <f t="shared" si="11"/>
        <v>0</v>
      </c>
      <c r="J7" s="19" t="s">
        <v>23</v>
      </c>
      <c r="K7" s="19">
        <f t="shared" si="1"/>
        <v>0</v>
      </c>
      <c r="L7" s="19" t="s">
        <v>23</v>
      </c>
      <c r="M7" s="19">
        <f t="shared" si="2"/>
        <v>0</v>
      </c>
      <c r="N7" s="20">
        <f>IF(AC7="tak",1*0.5,IF(AQ7&gt;0,1*0.5,2*0.5))</f>
        <v>1</v>
      </c>
      <c r="O7" s="20">
        <f>N7*(B7-AH7)</f>
        <v>231</v>
      </c>
      <c r="P7" s="20">
        <v>231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237</v>
      </c>
      <c r="W7" s="124" t="s">
        <v>23</v>
      </c>
      <c r="X7" s="124">
        <f t="shared" si="3"/>
        <v>0</v>
      </c>
      <c r="Y7" s="124" t="s">
        <v>23</v>
      </c>
      <c r="Z7" s="124">
        <f t="shared" si="4"/>
        <v>0</v>
      </c>
      <c r="AA7" s="10" t="s">
        <v>24</v>
      </c>
      <c r="AB7" s="10">
        <f t="shared" si="5"/>
        <v>829.5</v>
      </c>
      <c r="AC7" s="10" t="s">
        <v>23</v>
      </c>
      <c r="AD7" s="10">
        <f t="shared" si="6"/>
        <v>0</v>
      </c>
      <c r="AE7" s="10">
        <v>6</v>
      </c>
      <c r="AF7" s="10">
        <v>2</v>
      </c>
      <c r="AG7" s="21">
        <v>0</v>
      </c>
      <c r="AH7" s="21">
        <f>B7-P7-R7</f>
        <v>6</v>
      </c>
      <c r="AI7" s="22">
        <f t="shared" si="12"/>
        <v>21</v>
      </c>
      <c r="AJ7" s="22">
        <f t="shared" si="7"/>
        <v>0</v>
      </c>
      <c r="AK7" s="22">
        <f t="shared" si="8"/>
        <v>0</v>
      </c>
      <c r="AL7" s="22">
        <f t="shared" si="9"/>
        <v>6</v>
      </c>
      <c r="AM7" s="10" t="s">
        <v>23</v>
      </c>
      <c r="AN7" s="10">
        <f t="shared" si="13"/>
        <v>0</v>
      </c>
      <c r="AO7" s="10" t="s">
        <v>23</v>
      </c>
      <c r="AP7" s="10">
        <f t="shared" si="14"/>
        <v>0</v>
      </c>
      <c r="AQ7" s="96">
        <v>0</v>
      </c>
      <c r="AR7" s="96">
        <v>0</v>
      </c>
      <c r="AS7" s="96">
        <f t="shared" si="10"/>
        <v>0</v>
      </c>
      <c r="AT7" s="96">
        <v>0</v>
      </c>
      <c r="AU7" s="96"/>
      <c r="AV7" s="96">
        <v>0</v>
      </c>
      <c r="AW7" s="96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</row>
    <row r="8" spans="1:366" s="63" customFormat="1" ht="15" customHeight="1" x14ac:dyDescent="0.45">
      <c r="A8" s="17" t="s">
        <v>27</v>
      </c>
      <c r="B8" s="18">
        <v>490</v>
      </c>
      <c r="C8" s="18">
        <v>4</v>
      </c>
      <c r="D8" s="18"/>
      <c r="E8" s="18" t="s">
        <v>153</v>
      </c>
      <c r="F8" s="19" t="s">
        <v>24</v>
      </c>
      <c r="G8" s="15">
        <f t="shared" si="0"/>
        <v>1476</v>
      </c>
      <c r="H8" s="19" t="s">
        <v>23</v>
      </c>
      <c r="I8" s="19">
        <f t="shared" si="11"/>
        <v>0</v>
      </c>
      <c r="J8" s="19" t="s">
        <v>23</v>
      </c>
      <c r="K8" s="19">
        <f t="shared" si="1"/>
        <v>0</v>
      </c>
      <c r="L8" s="19" t="s">
        <v>23</v>
      </c>
      <c r="M8" s="19">
        <f t="shared" si="2"/>
        <v>0</v>
      </c>
      <c r="N8" s="20">
        <f>IF(AC8="tak",1*0.5,IF(AQ8&gt;0,1*0.5,2*0.5))</f>
        <v>0.5</v>
      </c>
      <c r="O8" s="20">
        <f>N8*(B8-AH8)</f>
        <v>184.5</v>
      </c>
      <c r="P8" s="20">
        <v>369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124" t="s">
        <v>23</v>
      </c>
      <c r="X8" s="124">
        <f t="shared" si="3"/>
        <v>0</v>
      </c>
      <c r="Y8" s="124" t="s">
        <v>23</v>
      </c>
      <c r="Z8" s="124">
        <f t="shared" si="4"/>
        <v>0</v>
      </c>
      <c r="AA8" s="10" t="s">
        <v>24</v>
      </c>
      <c r="AB8" s="10">
        <f t="shared" si="5"/>
        <v>1960</v>
      </c>
      <c r="AC8" s="10" t="s">
        <v>24</v>
      </c>
      <c r="AD8" s="10">
        <f t="shared" si="6"/>
        <v>735</v>
      </c>
      <c r="AE8" s="10">
        <v>10</v>
      </c>
      <c r="AF8" s="10">
        <v>0</v>
      </c>
      <c r="AG8" s="21">
        <v>0</v>
      </c>
      <c r="AH8" s="21">
        <f>B8-P8-R8</f>
        <v>121</v>
      </c>
      <c r="AI8" s="22">
        <f t="shared" si="12"/>
        <v>484</v>
      </c>
      <c r="AJ8" s="22">
        <f t="shared" si="7"/>
        <v>0</v>
      </c>
      <c r="AK8" s="22">
        <f t="shared" si="8"/>
        <v>0</v>
      </c>
      <c r="AL8" s="22">
        <f t="shared" si="9"/>
        <v>60.5</v>
      </c>
      <c r="AM8" s="10" t="s">
        <v>23</v>
      </c>
      <c r="AN8" s="10">
        <f t="shared" si="13"/>
        <v>0</v>
      </c>
      <c r="AO8" s="10" t="s">
        <v>23</v>
      </c>
      <c r="AP8" s="10">
        <f t="shared" si="14"/>
        <v>0</v>
      </c>
      <c r="AQ8" s="96">
        <v>0</v>
      </c>
      <c r="AR8" s="96">
        <v>0</v>
      </c>
      <c r="AS8" s="96">
        <f t="shared" si="10"/>
        <v>0</v>
      </c>
      <c r="AT8" s="96">
        <v>0</v>
      </c>
      <c r="AU8" s="96"/>
      <c r="AV8" s="96">
        <v>0</v>
      </c>
      <c r="AW8" s="96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</row>
    <row r="9" spans="1:366" s="63" customFormat="1" ht="15" customHeight="1" x14ac:dyDescent="0.45">
      <c r="A9" s="17" t="s">
        <v>160</v>
      </c>
      <c r="B9" s="18">
        <v>39</v>
      </c>
      <c r="C9" s="18">
        <v>4.5</v>
      </c>
      <c r="D9" s="18">
        <v>0.7</v>
      </c>
      <c r="E9" s="18" t="s">
        <v>154</v>
      </c>
      <c r="F9" s="19" t="s">
        <v>24</v>
      </c>
      <c r="G9" s="15">
        <f t="shared" si="0"/>
        <v>97.5</v>
      </c>
      <c r="H9" s="19" t="s">
        <v>24</v>
      </c>
      <c r="I9" s="19">
        <f t="shared" si="11"/>
        <v>97.5</v>
      </c>
      <c r="J9" s="19" t="s">
        <v>23</v>
      </c>
      <c r="K9" s="19">
        <f t="shared" si="1"/>
        <v>0</v>
      </c>
      <c r="L9" s="19" t="s">
        <v>23</v>
      </c>
      <c r="M9" s="19">
        <f t="shared" si="2"/>
        <v>0</v>
      </c>
      <c r="N9" s="20">
        <f t="shared" ref="N9:N10" si="15">IF(AC9="tak",1*0.5,IF(AQ9&gt;0,1*0.5,2*0.5))</f>
        <v>0.5</v>
      </c>
      <c r="O9" s="20">
        <f>N9*(B9-AH9)</f>
        <v>19.5</v>
      </c>
      <c r="P9" s="20">
        <v>39</v>
      </c>
      <c r="Q9" s="20">
        <v>0</v>
      </c>
      <c r="R9" s="20">
        <v>35</v>
      </c>
      <c r="S9" s="20">
        <v>0</v>
      </c>
      <c r="T9" s="20">
        <v>0</v>
      </c>
      <c r="U9" s="20">
        <v>0</v>
      </c>
      <c r="V9" s="20">
        <v>0</v>
      </c>
      <c r="W9" s="124" t="s">
        <v>23</v>
      </c>
      <c r="X9" s="124">
        <f t="shared" si="3"/>
        <v>0</v>
      </c>
      <c r="Y9" s="124" t="s">
        <v>23</v>
      </c>
      <c r="Z9" s="124">
        <f t="shared" si="4"/>
        <v>0</v>
      </c>
      <c r="AA9" s="10" t="s">
        <v>24</v>
      </c>
      <c r="AB9" s="10">
        <f t="shared" si="5"/>
        <v>175.5</v>
      </c>
      <c r="AC9" s="10" t="s">
        <v>24</v>
      </c>
      <c r="AD9" s="10">
        <f t="shared" ref="AD9" si="16">IF(AC9="tak",1.5*$B9,0)</f>
        <v>58.5</v>
      </c>
      <c r="AE9" s="10">
        <v>1</v>
      </c>
      <c r="AF9" s="10">
        <v>0</v>
      </c>
      <c r="AG9" s="21">
        <v>637</v>
      </c>
      <c r="AH9" s="21">
        <f>B9-P9</f>
        <v>0</v>
      </c>
      <c r="AI9" s="22">
        <f>(IF($F9="tak",IF($E9="bitumiczna",$D9*$B9,($B9*$C9-$G9)),0))</f>
        <v>27.299999999999997</v>
      </c>
      <c r="AJ9" s="22">
        <f t="shared" si="7"/>
        <v>27.299999999999997</v>
      </c>
      <c r="AK9" s="22">
        <f t="shared" si="8"/>
        <v>0</v>
      </c>
      <c r="AL9" s="22">
        <f t="shared" si="9"/>
        <v>0</v>
      </c>
      <c r="AM9" s="10" t="s">
        <v>23</v>
      </c>
      <c r="AN9" s="10">
        <f t="shared" si="13"/>
        <v>0</v>
      </c>
      <c r="AO9" s="10" t="s">
        <v>23</v>
      </c>
      <c r="AP9" s="10">
        <f t="shared" si="14"/>
        <v>0</v>
      </c>
      <c r="AQ9" s="96">
        <v>0</v>
      </c>
      <c r="AR9" s="96">
        <v>0</v>
      </c>
      <c r="AS9" s="96">
        <f t="shared" ref="AS9" si="17">AQ9*AR9</f>
        <v>0</v>
      </c>
      <c r="AT9" s="96">
        <v>0</v>
      </c>
      <c r="AU9" s="96"/>
      <c r="AV9" s="96">
        <v>0</v>
      </c>
      <c r="AW9" s="96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</row>
    <row r="10" spans="1:366" s="63" customFormat="1" ht="15" customHeight="1" x14ac:dyDescent="0.45">
      <c r="A10" s="17" t="s">
        <v>27</v>
      </c>
      <c r="B10" s="18">
        <v>598</v>
      </c>
      <c r="C10" s="18">
        <v>4.5</v>
      </c>
      <c r="D10" s="18">
        <v>0.7</v>
      </c>
      <c r="E10" s="18" t="s">
        <v>154</v>
      </c>
      <c r="F10" s="19" t="s">
        <v>24</v>
      </c>
      <c r="G10" s="15">
        <f t="shared" si="0"/>
        <v>1495</v>
      </c>
      <c r="H10" s="19" t="s">
        <v>24</v>
      </c>
      <c r="I10" s="19">
        <f t="shared" si="11"/>
        <v>1495</v>
      </c>
      <c r="J10" s="19" t="s">
        <v>23</v>
      </c>
      <c r="K10" s="19">
        <f t="shared" si="1"/>
        <v>0</v>
      </c>
      <c r="L10" s="19" t="s">
        <v>23</v>
      </c>
      <c r="M10" s="19">
        <f t="shared" si="2"/>
        <v>0</v>
      </c>
      <c r="N10" s="20">
        <f t="shared" si="15"/>
        <v>0.5</v>
      </c>
      <c r="O10" s="20">
        <f>N10*(B10-AH10)</f>
        <v>299</v>
      </c>
      <c r="P10" s="20">
        <v>638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124" t="s">
        <v>23</v>
      </c>
      <c r="X10" s="124">
        <f t="shared" si="3"/>
        <v>0</v>
      </c>
      <c r="Y10" s="124" t="s">
        <v>23</v>
      </c>
      <c r="Z10" s="124">
        <f t="shared" si="4"/>
        <v>0</v>
      </c>
      <c r="AA10" s="10" t="s">
        <v>24</v>
      </c>
      <c r="AB10" s="10">
        <f t="shared" si="5"/>
        <v>2691</v>
      </c>
      <c r="AC10" s="10" t="s">
        <v>24</v>
      </c>
      <c r="AD10" s="10">
        <f t="shared" si="6"/>
        <v>897</v>
      </c>
      <c r="AE10" s="10">
        <v>14</v>
      </c>
      <c r="AF10" s="10">
        <v>0</v>
      </c>
      <c r="AG10" s="21">
        <v>637</v>
      </c>
      <c r="AH10" s="21">
        <v>0</v>
      </c>
      <c r="AI10" s="22">
        <f t="shared" ref="AI10" si="18">(IF($F10="tak",IF($E10="bitumiczna",$D10*$B10,($B10*$C10-$G10)),0))</f>
        <v>418.59999999999997</v>
      </c>
      <c r="AJ10" s="22">
        <f t="shared" si="7"/>
        <v>418.59999999999997</v>
      </c>
      <c r="AK10" s="22">
        <f t="shared" si="8"/>
        <v>0</v>
      </c>
      <c r="AL10" s="22">
        <f t="shared" si="9"/>
        <v>0</v>
      </c>
      <c r="AM10" s="10" t="s">
        <v>23</v>
      </c>
      <c r="AN10" s="10">
        <f t="shared" si="13"/>
        <v>0</v>
      </c>
      <c r="AO10" s="10" t="s">
        <v>23</v>
      </c>
      <c r="AP10" s="10">
        <f t="shared" si="14"/>
        <v>0</v>
      </c>
      <c r="AQ10" s="96">
        <v>0</v>
      </c>
      <c r="AR10" s="96">
        <v>0</v>
      </c>
      <c r="AS10" s="96">
        <f t="shared" si="10"/>
        <v>0</v>
      </c>
      <c r="AT10" s="96">
        <v>0</v>
      </c>
      <c r="AU10" s="96"/>
      <c r="AV10" s="96">
        <v>0</v>
      </c>
      <c r="AW10" s="96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</row>
    <row r="11" spans="1:366" s="93" customFormat="1" ht="30" customHeight="1" x14ac:dyDescent="0.45">
      <c r="A11" s="104" t="s">
        <v>172</v>
      </c>
      <c r="B11" s="14"/>
      <c r="C11" s="14"/>
      <c r="D11" s="14"/>
      <c r="E11" s="14"/>
      <c r="F11" s="15"/>
      <c r="G11" s="15"/>
      <c r="H11" s="15"/>
      <c r="I11" s="15"/>
      <c r="J11" s="15"/>
      <c r="K11" s="15"/>
      <c r="L11" s="15"/>
      <c r="M11" s="15"/>
      <c r="N11" s="16"/>
      <c r="O11" s="16"/>
      <c r="P11" s="16">
        <v>27</v>
      </c>
      <c r="Q11" s="16">
        <v>0</v>
      </c>
      <c r="R11" s="16">
        <f>(54+1530)</f>
        <v>1584</v>
      </c>
      <c r="S11" s="16">
        <v>1</v>
      </c>
      <c r="T11" s="16">
        <v>0</v>
      </c>
      <c r="U11" s="16">
        <v>0</v>
      </c>
      <c r="V11" s="16"/>
      <c r="W11" s="123"/>
      <c r="X11" s="123"/>
      <c r="Y11" s="123"/>
      <c r="Z11" s="123"/>
      <c r="AA11" s="33"/>
      <c r="AB11" s="33"/>
      <c r="AC11" s="33"/>
      <c r="AD11" s="33"/>
      <c r="AE11" s="33"/>
      <c r="AF11" s="33"/>
      <c r="AG11" s="34"/>
      <c r="AH11" s="34"/>
      <c r="AI11" s="35"/>
      <c r="AJ11" s="35"/>
      <c r="AK11" s="35"/>
      <c r="AL11" s="35"/>
      <c r="AM11" s="33"/>
      <c r="AN11" s="33"/>
      <c r="AO11" s="33"/>
      <c r="AP11" s="103"/>
      <c r="AQ11" s="98"/>
      <c r="AR11" s="98"/>
      <c r="AS11" s="98"/>
      <c r="AT11" s="98">
        <v>0</v>
      </c>
      <c r="AU11" s="98"/>
      <c r="AV11" s="98">
        <v>0</v>
      </c>
      <c r="AW11" s="98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</row>
    <row r="12" spans="1:366" ht="15" customHeight="1" x14ac:dyDescent="0.45">
      <c r="A12" s="61" t="s">
        <v>29</v>
      </c>
      <c r="B12" s="26"/>
      <c r="C12" s="26"/>
      <c r="D12" s="26"/>
      <c r="E12" s="26"/>
      <c r="F12" s="26">
        <f>SUM(G3:G10)</f>
        <v>5538</v>
      </c>
      <c r="G12" s="26"/>
      <c r="H12" s="26">
        <f>SUM(I3:I10)</f>
        <v>1592.5</v>
      </c>
      <c r="I12" s="26"/>
      <c r="J12" s="26">
        <f>SUM(K3:K10)</f>
        <v>0</v>
      </c>
      <c r="K12" s="26"/>
      <c r="L12" s="26">
        <f>SUM(M3:M10)</f>
        <v>0</v>
      </c>
      <c r="M12" s="26"/>
      <c r="N12" s="28">
        <f>SUM(O3:O10)</f>
        <v>1470</v>
      </c>
      <c r="O12" s="26"/>
      <c r="P12" s="28">
        <f>SUM(P3:P11)</f>
        <v>1881</v>
      </c>
      <c r="Q12" s="28">
        <v>258</v>
      </c>
      <c r="R12" s="28">
        <f>SUM(R3:R11)</f>
        <v>2239</v>
      </c>
      <c r="S12" s="28">
        <f>SUM(S3:S11)</f>
        <v>2</v>
      </c>
      <c r="T12" s="28">
        <f>SUM(T3:T11)</f>
        <v>0</v>
      </c>
      <c r="U12" s="28">
        <f>SUM(U3:U11)</f>
        <v>0</v>
      </c>
      <c r="V12" s="28">
        <f>SUM(V3:V10)</f>
        <v>1629</v>
      </c>
      <c r="W12" s="28">
        <f>SUM(X3:X10)</f>
        <v>0</v>
      </c>
      <c r="X12" s="28"/>
      <c r="Y12" s="28">
        <f>SUM(Z3:Z10)</f>
        <v>0</v>
      </c>
      <c r="Z12" s="28"/>
      <c r="AA12" s="26">
        <f>SUM(AB3:AB10)</f>
        <v>7721</v>
      </c>
      <c r="AB12" s="26"/>
      <c r="AC12" s="28">
        <f>SUM(AD3:AD10)</f>
        <v>1690.5</v>
      </c>
      <c r="AD12" s="26"/>
      <c r="AE12" s="27">
        <f>SUM(AE3:AE10)</f>
        <v>46</v>
      </c>
      <c r="AF12" s="27">
        <f>SUM(AF3:AF10)</f>
        <v>14</v>
      </c>
      <c r="AG12" s="28">
        <f>SUM(AG3:AG10)</f>
        <v>1534</v>
      </c>
      <c r="AH12" s="26"/>
      <c r="AI12" s="28">
        <f>SUM(AI3:AI10)</f>
        <v>6173.9000000000005</v>
      </c>
      <c r="AJ12" s="28">
        <f>SUM(AJ3:AJ10)</f>
        <v>445.9</v>
      </c>
      <c r="AK12" s="28">
        <f>SUM(AK3:AK10)</f>
        <v>0</v>
      </c>
      <c r="AL12" s="28">
        <f>SUM(AL3:AL10)</f>
        <v>162.5</v>
      </c>
      <c r="AM12" s="28">
        <f>SUM(AN3:AN10)</f>
        <v>4743</v>
      </c>
      <c r="AN12" s="28"/>
      <c r="AO12" s="28">
        <f>SUM(AP3:AP10)</f>
        <v>4743</v>
      </c>
      <c r="AP12" s="29"/>
      <c r="AQ12" s="151">
        <f>SUM(AR3:AR10)</f>
        <v>594</v>
      </c>
      <c r="AR12" s="151"/>
      <c r="AS12" s="62">
        <f>SUM(AS3:AS10)</f>
        <v>1188</v>
      </c>
      <c r="AT12" s="28">
        <f>SUM(AT3:AT11)</f>
        <v>0</v>
      </c>
      <c r="AU12" s="28">
        <f>SUM(AU3:AU11)</f>
        <v>0</v>
      </c>
      <c r="AV12" s="28">
        <f>SUM(AV3:AV11)</f>
        <v>0</v>
      </c>
      <c r="AW12" s="28">
        <f>SUM(AW3:AW11)</f>
        <v>0</v>
      </c>
    </row>
    <row r="13" spans="1:366" ht="15" customHeight="1" x14ac:dyDescent="0.45">
      <c r="A13" s="23" t="s">
        <v>30</v>
      </c>
      <c r="B13" s="30"/>
      <c r="C13" s="30"/>
      <c r="D13" s="30"/>
      <c r="E13" s="30"/>
      <c r="F13" s="30" t="s">
        <v>31</v>
      </c>
      <c r="G13" s="30"/>
      <c r="H13" s="30" t="s">
        <v>31</v>
      </c>
      <c r="I13" s="30"/>
      <c r="J13" s="30" t="s">
        <v>31</v>
      </c>
      <c r="K13" s="30"/>
      <c r="L13" s="30" t="s">
        <v>31</v>
      </c>
      <c r="M13" s="30"/>
      <c r="N13" s="30" t="s">
        <v>31</v>
      </c>
      <c r="O13" s="30"/>
      <c r="P13" s="30" t="s">
        <v>32</v>
      </c>
      <c r="Q13" s="30" t="s">
        <v>32</v>
      </c>
      <c r="R13" s="30" t="s">
        <v>32</v>
      </c>
      <c r="S13" s="30" t="s">
        <v>213</v>
      </c>
      <c r="T13" s="30" t="s">
        <v>32</v>
      </c>
      <c r="U13" s="30" t="s">
        <v>32</v>
      </c>
      <c r="V13" s="30" t="s">
        <v>32</v>
      </c>
      <c r="W13" s="30" t="s">
        <v>31</v>
      </c>
      <c r="X13" s="30"/>
      <c r="Y13" s="30" t="s">
        <v>31</v>
      </c>
      <c r="Z13" s="30"/>
      <c r="AA13" s="30" t="s">
        <v>31</v>
      </c>
      <c r="AB13" s="30"/>
      <c r="AC13" s="30" t="s">
        <v>31</v>
      </c>
      <c r="AD13" s="30"/>
      <c r="AE13" s="30" t="s">
        <v>33</v>
      </c>
      <c r="AF13" s="30" t="s">
        <v>33</v>
      </c>
      <c r="AG13" s="30" t="s">
        <v>32</v>
      </c>
      <c r="AH13" s="30"/>
      <c r="AI13" s="30" t="s">
        <v>31</v>
      </c>
      <c r="AJ13" s="30" t="s">
        <v>31</v>
      </c>
      <c r="AK13" s="30" t="s">
        <v>31</v>
      </c>
      <c r="AL13" s="30" t="s">
        <v>31</v>
      </c>
      <c r="AM13" s="30" t="s">
        <v>31</v>
      </c>
      <c r="AN13" s="30"/>
      <c r="AO13" s="30" t="s">
        <v>31</v>
      </c>
      <c r="AP13" s="29"/>
      <c r="AQ13" s="152" t="s">
        <v>32</v>
      </c>
      <c r="AR13" s="152"/>
      <c r="AS13" s="30" t="s">
        <v>31</v>
      </c>
      <c r="AT13" s="30" t="s">
        <v>32</v>
      </c>
      <c r="AU13" s="30" t="s">
        <v>32</v>
      </c>
      <c r="AV13" s="30" t="s">
        <v>32</v>
      </c>
      <c r="AW13" s="30" t="s">
        <v>213</v>
      </c>
    </row>
    <row r="14" spans="1:366" ht="15" customHeight="1" x14ac:dyDescent="0.45">
      <c r="A14" s="31" t="s">
        <v>34</v>
      </c>
      <c r="B14" s="32"/>
      <c r="C14" s="32"/>
      <c r="D14" s="32"/>
      <c r="E14" s="32"/>
      <c r="F14" s="32">
        <f>F12*'ZX14'!D3</f>
        <v>0</v>
      </c>
      <c r="G14" s="32"/>
      <c r="H14" s="32">
        <f>H12*'ZX14'!E3</f>
        <v>0</v>
      </c>
      <c r="I14" s="32"/>
      <c r="J14" s="32">
        <f>J12*'ZX14'!F3</f>
        <v>0</v>
      </c>
      <c r="K14" s="32"/>
      <c r="L14" s="32">
        <f>L12*'ZX14'!G3</f>
        <v>0</v>
      </c>
      <c r="M14" s="32"/>
      <c r="N14" s="32">
        <f>N12*'ZX14'!H3</f>
        <v>0</v>
      </c>
      <c r="O14" s="32"/>
      <c r="P14" s="32">
        <f>P12*'ZX14'!I3</f>
        <v>0</v>
      </c>
      <c r="Q14" s="32">
        <f>Q12*'ZX14'!J3</f>
        <v>0</v>
      </c>
      <c r="R14" s="32">
        <f>R12*'ZX14'!K3</f>
        <v>0</v>
      </c>
      <c r="S14" s="32">
        <f>S12*'ZX14'!L3</f>
        <v>0</v>
      </c>
      <c r="T14" s="32">
        <f>T12*'ZX14'!M3</f>
        <v>0</v>
      </c>
      <c r="U14" s="32">
        <f>U12*'ZX14'!N3</f>
        <v>0</v>
      </c>
      <c r="V14" s="32">
        <f>V12*'ZX14'!P3</f>
        <v>0</v>
      </c>
      <c r="W14" s="32">
        <f>W12*'ZX14'!Q3</f>
        <v>0</v>
      </c>
      <c r="X14" s="32"/>
      <c r="Y14" s="32">
        <f>Y12*'ZX14'!R3</f>
        <v>0</v>
      </c>
      <c r="Z14" s="32"/>
      <c r="AA14" s="32">
        <f>AA12*'ZX14'!S3</f>
        <v>0</v>
      </c>
      <c r="AB14" s="32"/>
      <c r="AC14" s="32">
        <f>AC12*'ZX14'!T3</f>
        <v>0</v>
      </c>
      <c r="AD14" s="32"/>
      <c r="AE14" s="32">
        <f>AE12*'ZX14'!U3</f>
        <v>0</v>
      </c>
      <c r="AF14" s="32">
        <f>AF12*'ZX14'!V3</f>
        <v>0</v>
      </c>
      <c r="AG14" s="32">
        <f>AG12*'ZX14'!W3</f>
        <v>0</v>
      </c>
      <c r="AH14" s="32"/>
      <c r="AI14" s="32">
        <f>AI12*'ZX14'!Z3</f>
        <v>0</v>
      </c>
      <c r="AJ14" s="32">
        <f>AJ12*'ZX14'!AA3</f>
        <v>0</v>
      </c>
      <c r="AK14" s="32">
        <f>AK12*'ZX14'!AB3</f>
        <v>0</v>
      </c>
      <c r="AL14" s="32">
        <f>AL12*'ZX14'!AC3</f>
        <v>0</v>
      </c>
      <c r="AM14" s="32">
        <f>AM12*'ZX14'!AD3</f>
        <v>0</v>
      </c>
      <c r="AN14" s="32"/>
      <c r="AO14" s="32">
        <f>AO12*'ZX14'!AE3</f>
        <v>0</v>
      </c>
      <c r="AP14" s="32"/>
      <c r="AQ14" s="150">
        <f>AQ12*'ZX14'!AF3</f>
        <v>0</v>
      </c>
      <c r="AR14" s="150"/>
      <c r="AS14" s="32">
        <f>AS12*'ZX14'!$AH$3</f>
        <v>0</v>
      </c>
      <c r="AT14" s="32">
        <f>AT12*'ZX14'!AI3</f>
        <v>0</v>
      </c>
      <c r="AU14" s="32">
        <f>AU12*'ZX14'!AJ3</f>
        <v>0</v>
      </c>
      <c r="AV14" s="32">
        <f>AV12*'ZX14'!AK3</f>
        <v>0</v>
      </c>
      <c r="AW14" s="32">
        <f>AW12*'ZX14'!AL3</f>
        <v>0</v>
      </c>
    </row>
    <row r="15" spans="1:366" ht="15" customHeight="1" x14ac:dyDescent="0.45"/>
    <row r="16" spans="1:366" ht="15" customHeight="1" x14ac:dyDescent="0.45"/>
    <row r="17" ht="15" customHeight="1" x14ac:dyDescent="0.45"/>
    <row r="18" ht="15" customHeight="1" x14ac:dyDescent="0.45"/>
    <row r="19" ht="15" customHeight="1" x14ac:dyDescent="0.45"/>
    <row r="20" ht="15" customHeight="1" x14ac:dyDescent="0.45"/>
    <row r="21" ht="15" customHeight="1" x14ac:dyDescent="0.45"/>
    <row r="22" ht="15" customHeight="1" x14ac:dyDescent="0.45"/>
    <row r="23" ht="15" customHeight="1" x14ac:dyDescent="0.45"/>
    <row r="24" ht="15" customHeight="1" x14ac:dyDescent="0.45"/>
    <row r="25" ht="15" customHeight="1" x14ac:dyDescent="0.45"/>
    <row r="26" ht="15" customHeight="1" x14ac:dyDescent="0.45"/>
    <row r="27" ht="15" customHeight="1" x14ac:dyDescent="0.45"/>
    <row r="28" ht="15" customHeight="1" x14ac:dyDescent="0.45"/>
    <row r="29" ht="15" customHeight="1" x14ac:dyDescent="0.45"/>
    <row r="30" ht="15" customHeight="1" x14ac:dyDescent="0.45"/>
    <row r="31" ht="15" customHeight="1" x14ac:dyDescent="0.45"/>
    <row r="32" ht="15" customHeight="1" x14ac:dyDescent="0.45"/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8" ht="15" customHeight="1" x14ac:dyDescent="0.45"/>
    <row r="39" ht="15" customHeight="1" x14ac:dyDescent="0.45"/>
    <row r="40" ht="15" customHeight="1" x14ac:dyDescent="0.45"/>
    <row r="41" ht="15" customHeight="1" x14ac:dyDescent="0.45"/>
    <row r="42" ht="15" customHeight="1" x14ac:dyDescent="0.45"/>
    <row r="43" ht="15" customHeight="1" x14ac:dyDescent="0.45"/>
    <row r="44" ht="15" customHeight="1" x14ac:dyDescent="0.45"/>
    <row r="45" ht="15" customHeight="1" x14ac:dyDescent="0.45"/>
    <row r="46" ht="15" customHeight="1" x14ac:dyDescent="0.45"/>
    <row r="47" ht="15" customHeight="1" x14ac:dyDescent="0.45"/>
  </sheetData>
  <sheetProtection algorithmName="SHA-512" hashValue="arY4w78GnrhztL14A5ENdD30D9TlfG+6xXvW7kmQJelUKPP8ylW7dMGvKMhH3bCtCm7duUFyTsRs+rfE11aj/A==" saltValue="qCUrYywXldzjBBVcVHNiXg==" spinCount="100000" sheet="1" objects="1" scenarios="1"/>
  <customSheetViews>
    <customSheetView guid="{2789FC04-2E36-4D35-9415-F233AAB86BF1}">
      <pane xSplit="1" topLeftCell="I1" activePane="topRight" state="frozen"/>
      <selection pane="topRight" activeCell="V2" sqref="V2"/>
      <pageMargins left="0.7" right="0.7" top="0.75" bottom="0.75" header="0.51180555555555496" footer="0.51180555555555496"/>
      <pageSetup paperSize="9" firstPageNumber="0" orientation="portrait" horizontalDpi="4294967294" verticalDpi="0" r:id="rId1"/>
    </customSheetView>
  </customSheetViews>
  <mergeCells count="16">
    <mergeCell ref="W2:X2"/>
    <mergeCell ref="Y2:Z2"/>
    <mergeCell ref="A1:E1"/>
    <mergeCell ref="F2:G2"/>
    <mergeCell ref="AA2:AB2"/>
    <mergeCell ref="L2:M2"/>
    <mergeCell ref="J2:K2"/>
    <mergeCell ref="H2:I2"/>
    <mergeCell ref="F1:Z1"/>
    <mergeCell ref="AA1:AW1"/>
    <mergeCell ref="AQ14:AR14"/>
    <mergeCell ref="AQ12:AR12"/>
    <mergeCell ref="AQ13:AR13"/>
    <mergeCell ref="AC2:AD2"/>
    <mergeCell ref="AM2:AN2"/>
    <mergeCell ref="AO2:AP2"/>
  </mergeCells>
  <pageMargins left="0.7" right="0.7" top="0.75" bottom="0.75" header="0.51180555555555496" footer="0.51180555555555496"/>
  <pageSetup paperSize="9" firstPageNumber="0" orientation="portrait" horizontalDpi="4294967294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NB47"/>
  <sheetViews>
    <sheetView view="pageBreakPreview" zoomScale="105" zoomScaleNormal="100" workbookViewId="0">
      <pane xSplit="1" topLeftCell="L1" activePane="topRight" state="frozen"/>
      <selection activeCell="E29" sqref="E29"/>
      <selection pane="topRight" sqref="A1:XFD1048576"/>
    </sheetView>
  </sheetViews>
  <sheetFormatPr defaultColWidth="13.3984375" defaultRowHeight="14.25" x14ac:dyDescent="0.45"/>
  <cols>
    <col min="1" max="1" width="38.73046875" bestFit="1" customWidth="1"/>
    <col min="2" max="2" width="15.73046875" bestFit="1" customWidth="1"/>
    <col min="3" max="3" width="18.265625" bestFit="1" customWidth="1"/>
    <col min="4" max="4" width="16.265625" bestFit="1" customWidth="1"/>
    <col min="5" max="5" width="22" bestFit="1" customWidth="1"/>
  </cols>
  <sheetData>
    <row r="1" spans="1:366" s="67" customFormat="1" x14ac:dyDescent="0.45">
      <c r="A1" s="157" t="s">
        <v>221</v>
      </c>
      <c r="B1" s="158"/>
      <c r="C1" s="158"/>
      <c r="D1" s="158"/>
      <c r="E1" s="159"/>
      <c r="F1" s="162" t="s">
        <v>222</v>
      </c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4"/>
      <c r="AA1" s="165" t="s">
        <v>232</v>
      </c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</row>
    <row r="2" spans="1:366" s="67" customFormat="1" ht="82.5" customHeight="1" thickBot="1" x14ac:dyDescent="0.5">
      <c r="A2" s="1" t="s">
        <v>0</v>
      </c>
      <c r="B2" s="1" t="s">
        <v>1</v>
      </c>
      <c r="C2" s="1" t="s">
        <v>220</v>
      </c>
      <c r="D2" s="91" t="s">
        <v>168</v>
      </c>
      <c r="E2" s="1" t="s">
        <v>152</v>
      </c>
      <c r="F2" s="190" t="s">
        <v>18</v>
      </c>
      <c r="G2" s="190"/>
      <c r="H2" s="190" t="s">
        <v>179</v>
      </c>
      <c r="I2" s="190"/>
      <c r="J2" s="190" t="s">
        <v>180</v>
      </c>
      <c r="K2" s="190"/>
      <c r="L2" s="190" t="s">
        <v>170</v>
      </c>
      <c r="M2" s="190"/>
      <c r="N2" s="2" t="s">
        <v>9</v>
      </c>
      <c r="O2" s="2" t="s">
        <v>19</v>
      </c>
      <c r="P2" s="2" t="s">
        <v>10</v>
      </c>
      <c r="Q2" s="2" t="s">
        <v>211</v>
      </c>
      <c r="R2" s="2" t="s">
        <v>11</v>
      </c>
      <c r="S2" s="2" t="s">
        <v>208</v>
      </c>
      <c r="T2" s="2" t="s">
        <v>209</v>
      </c>
      <c r="U2" s="2" t="s">
        <v>216</v>
      </c>
      <c r="V2" s="2" t="s">
        <v>12</v>
      </c>
      <c r="W2" s="189" t="s">
        <v>181</v>
      </c>
      <c r="X2" s="189"/>
      <c r="Y2" s="189" t="s">
        <v>182</v>
      </c>
      <c r="Z2" s="189"/>
      <c r="AA2" s="188" t="s">
        <v>183</v>
      </c>
      <c r="AB2" s="188"/>
      <c r="AC2" s="188" t="s">
        <v>178</v>
      </c>
      <c r="AD2" s="188"/>
      <c r="AE2" s="3" t="s">
        <v>13</v>
      </c>
      <c r="AF2" s="3" t="s">
        <v>14</v>
      </c>
      <c r="AG2" s="3" t="s">
        <v>15</v>
      </c>
      <c r="AH2" s="3" t="s">
        <v>195</v>
      </c>
      <c r="AI2" s="3" t="s">
        <v>18</v>
      </c>
      <c r="AJ2" s="3" t="s">
        <v>179</v>
      </c>
      <c r="AK2" s="3" t="s">
        <v>180</v>
      </c>
      <c r="AL2" s="3" t="s">
        <v>19</v>
      </c>
      <c r="AM2" s="188" t="s">
        <v>184</v>
      </c>
      <c r="AN2" s="188"/>
      <c r="AO2" s="188" t="s">
        <v>185</v>
      </c>
      <c r="AP2" s="188"/>
      <c r="AQ2" s="94" t="s">
        <v>6</v>
      </c>
      <c r="AR2" s="94" t="s">
        <v>7</v>
      </c>
      <c r="AS2" s="94" t="s">
        <v>8</v>
      </c>
      <c r="AT2" s="94" t="s">
        <v>196</v>
      </c>
      <c r="AU2" s="147" t="s">
        <v>224</v>
      </c>
      <c r="AV2" s="94" t="s">
        <v>197</v>
      </c>
      <c r="AW2" s="94" t="s">
        <v>204</v>
      </c>
    </row>
    <row r="3" spans="1:366" s="77" customFormat="1" ht="15" customHeight="1" thickBot="1" x14ac:dyDescent="0.5">
      <c r="A3" s="70" t="s">
        <v>22</v>
      </c>
      <c r="B3" s="71">
        <v>653</v>
      </c>
      <c r="C3" s="71">
        <v>6</v>
      </c>
      <c r="D3" s="71">
        <v>0</v>
      </c>
      <c r="E3" s="71" t="s">
        <v>154</v>
      </c>
      <c r="F3" s="72" t="s">
        <v>23</v>
      </c>
      <c r="G3" s="72">
        <f t="shared" ref="G3:G14" si="0">IF($F3="tak",IF($E3="bitumiczna",2.5*($B3-$AH3),$C3*($B3-$AH3)),0)</f>
        <v>0</v>
      </c>
      <c r="H3" s="72" t="s">
        <v>23</v>
      </c>
      <c r="I3" s="72">
        <f t="shared" ref="I3:I14" si="1">IF($H3="tak",2.5*($B3-$AH3),IF($E3="bitumiczna",2.5*($B3-$AH3),0))</f>
        <v>0</v>
      </c>
      <c r="J3" s="72" t="s">
        <v>23</v>
      </c>
      <c r="K3" s="72">
        <f t="shared" ref="K3:K14" si="2">IF(J3="tak",2.5*($B3-$AH3),0)</f>
        <v>0</v>
      </c>
      <c r="L3" s="72" t="s">
        <v>23</v>
      </c>
      <c r="M3" s="72">
        <f t="shared" ref="M3:M14" si="3">IF(L3="tak",2.5*($B3-$AH3),0)</f>
        <v>0</v>
      </c>
      <c r="N3" s="73">
        <f t="shared" ref="N3:N13" si="4">IF(AC3="tak",1*0.5,IF(AQ3&gt;0,1*0.5,2*0.5))</f>
        <v>0.5</v>
      </c>
      <c r="O3" s="73">
        <f t="shared" ref="O3:O14" si="5">N3*(B3-AH3)</f>
        <v>0</v>
      </c>
      <c r="P3" s="73">
        <v>121</v>
      </c>
      <c r="Q3" s="73"/>
      <c r="R3" s="73">
        <v>0</v>
      </c>
      <c r="S3" s="73"/>
      <c r="T3" s="73"/>
      <c r="U3" s="73"/>
      <c r="V3" s="73">
        <v>752</v>
      </c>
      <c r="W3" s="122" t="s">
        <v>23</v>
      </c>
      <c r="X3" s="122">
        <f t="shared" ref="X3:X14" si="6">IF(W3="tak",$C3*$B3,0)</f>
        <v>0</v>
      </c>
      <c r="Y3" s="122" t="s">
        <v>23</v>
      </c>
      <c r="Z3" s="122">
        <f t="shared" ref="Z3:Z14" si="7">IF(Y3="tak",$C3*$B3,0)</f>
        <v>0</v>
      </c>
      <c r="AA3" s="74" t="s">
        <v>23</v>
      </c>
      <c r="AB3" s="74">
        <f t="shared" ref="AB3:AB14" si="8">IF($AA3="tak",$C3*$B3,0)</f>
        <v>0</v>
      </c>
      <c r="AC3" s="74" t="s">
        <v>23</v>
      </c>
      <c r="AD3" s="74">
        <f t="shared" ref="AD3:AD13" si="9">IF(AC3="tak",1.5*$B3,0)</f>
        <v>0</v>
      </c>
      <c r="AE3" s="74">
        <v>3</v>
      </c>
      <c r="AF3" s="74">
        <v>0</v>
      </c>
      <c r="AG3" s="75">
        <v>0</v>
      </c>
      <c r="AH3" s="75">
        <f>B3</f>
        <v>653</v>
      </c>
      <c r="AI3" s="76">
        <f>(IF($F3="tak",IF($E3="bitumiczna",$D3*$B3,($B3*$C3-$G3)),AN3))</f>
        <v>3918</v>
      </c>
      <c r="AJ3" s="76">
        <f t="shared" ref="AJ3:AJ14" si="10">(IF($H3="tak",$B3*$D3,0))</f>
        <v>0</v>
      </c>
      <c r="AK3" s="76">
        <f t="shared" ref="AK3:AK14" si="11">(IF($J3="tak",$B3*$D3,0))</f>
        <v>0</v>
      </c>
      <c r="AL3" s="76">
        <f t="shared" ref="AL3:AL14" si="12">AH3*N3</f>
        <v>326.5</v>
      </c>
      <c r="AM3" s="74" t="s">
        <v>24</v>
      </c>
      <c r="AN3" s="74">
        <f t="shared" ref="AN3:AN13" si="13">IF(AM3="tak",$C3*$B3,0)</f>
        <v>3918</v>
      </c>
      <c r="AO3" s="74" t="s">
        <v>24</v>
      </c>
      <c r="AP3" s="74">
        <f t="shared" ref="AP3:AP13" si="14">IF(AO3="tak",$C3*$B3,0)</f>
        <v>3918</v>
      </c>
      <c r="AQ3" s="100">
        <v>2</v>
      </c>
      <c r="AR3" s="100">
        <v>418</v>
      </c>
      <c r="AS3" s="100">
        <f t="shared" ref="AS3:AS13" si="15">AQ3*AR3</f>
        <v>836</v>
      </c>
      <c r="AT3" s="100">
        <v>141</v>
      </c>
      <c r="AU3" s="100">
        <v>12</v>
      </c>
      <c r="AV3" s="100">
        <v>0</v>
      </c>
      <c r="AW3" s="100">
        <v>0</v>
      </c>
    </row>
    <row r="4" spans="1:366" s="86" customFormat="1" ht="15" customHeight="1" thickBot="1" x14ac:dyDescent="0.5">
      <c r="A4" s="79" t="s">
        <v>167</v>
      </c>
      <c r="B4" s="80">
        <v>547</v>
      </c>
      <c r="C4" s="80">
        <v>5.5</v>
      </c>
      <c r="D4" s="80">
        <v>1.5</v>
      </c>
      <c r="E4" s="80" t="s">
        <v>154</v>
      </c>
      <c r="F4" s="81" t="s">
        <v>24</v>
      </c>
      <c r="G4" s="81">
        <f t="shared" si="0"/>
        <v>1367.5</v>
      </c>
      <c r="H4" s="81" t="s">
        <v>24</v>
      </c>
      <c r="I4" s="81">
        <f t="shared" si="1"/>
        <v>1367.5</v>
      </c>
      <c r="J4" s="81" t="s">
        <v>23</v>
      </c>
      <c r="K4" s="81">
        <f t="shared" si="2"/>
        <v>0</v>
      </c>
      <c r="L4" s="81" t="s">
        <v>23</v>
      </c>
      <c r="M4" s="81">
        <f t="shared" si="3"/>
        <v>0</v>
      </c>
      <c r="N4" s="82">
        <f t="shared" si="4"/>
        <v>0.5</v>
      </c>
      <c r="O4" s="82">
        <f t="shared" si="5"/>
        <v>273.5</v>
      </c>
      <c r="P4" s="82">
        <v>528</v>
      </c>
      <c r="Q4" s="82"/>
      <c r="R4" s="82">
        <v>528</v>
      </c>
      <c r="S4" s="82"/>
      <c r="T4" s="82"/>
      <c r="U4" s="82"/>
      <c r="V4" s="82">
        <v>0</v>
      </c>
      <c r="W4" s="129" t="s">
        <v>23</v>
      </c>
      <c r="X4" s="129">
        <f t="shared" si="6"/>
        <v>0</v>
      </c>
      <c r="Y4" s="129" t="s">
        <v>23</v>
      </c>
      <c r="Z4" s="129">
        <f t="shared" si="7"/>
        <v>0</v>
      </c>
      <c r="AA4" s="83" t="s">
        <v>23</v>
      </c>
      <c r="AB4" s="83">
        <f t="shared" si="8"/>
        <v>0</v>
      </c>
      <c r="AC4" s="83" t="s">
        <v>23</v>
      </c>
      <c r="AD4" s="83">
        <f t="shared" si="9"/>
        <v>0</v>
      </c>
      <c r="AE4" s="83">
        <v>26</v>
      </c>
      <c r="AF4" s="83">
        <v>0</v>
      </c>
      <c r="AG4" s="84">
        <v>213</v>
      </c>
      <c r="AH4" s="84">
        <v>0</v>
      </c>
      <c r="AI4" s="85">
        <f t="shared" ref="AI4:AI14" si="16">(IF($F4="tak",IF($E4="bitumiczna",$D4*$B4,($B4*$C4-$G4)),0))</f>
        <v>820.5</v>
      </c>
      <c r="AJ4" s="85">
        <f t="shared" si="10"/>
        <v>820.5</v>
      </c>
      <c r="AK4" s="85">
        <f t="shared" si="11"/>
        <v>0</v>
      </c>
      <c r="AL4" s="85">
        <f t="shared" si="12"/>
        <v>0</v>
      </c>
      <c r="AM4" s="83" t="s">
        <v>23</v>
      </c>
      <c r="AN4" s="83">
        <f t="shared" si="13"/>
        <v>0</v>
      </c>
      <c r="AO4" s="83" t="s">
        <v>23</v>
      </c>
      <c r="AP4" s="83">
        <f t="shared" si="14"/>
        <v>0</v>
      </c>
      <c r="AQ4" s="101">
        <v>2</v>
      </c>
      <c r="AR4" s="101">
        <v>524</v>
      </c>
      <c r="AS4" s="101">
        <f t="shared" si="15"/>
        <v>1048</v>
      </c>
      <c r="AT4" s="101">
        <v>0</v>
      </c>
      <c r="AU4" s="101"/>
      <c r="AV4" s="101">
        <v>0</v>
      </c>
      <c r="AW4" s="101">
        <v>0</v>
      </c>
    </row>
    <row r="5" spans="1:366" s="68" customFormat="1" ht="15" customHeight="1" x14ac:dyDescent="0.45">
      <c r="A5" s="43" t="s">
        <v>122</v>
      </c>
      <c r="B5" s="14">
        <v>261</v>
      </c>
      <c r="C5" s="14">
        <v>4.5</v>
      </c>
      <c r="D5" s="14"/>
      <c r="E5" s="14" t="s">
        <v>153</v>
      </c>
      <c r="F5" s="15" t="s">
        <v>24</v>
      </c>
      <c r="G5" s="15">
        <f t="shared" si="0"/>
        <v>1174.5</v>
      </c>
      <c r="H5" s="15" t="s">
        <v>23</v>
      </c>
      <c r="I5" s="15">
        <f t="shared" si="1"/>
        <v>0</v>
      </c>
      <c r="J5" s="15" t="s">
        <v>23</v>
      </c>
      <c r="K5" s="15">
        <f t="shared" si="2"/>
        <v>0</v>
      </c>
      <c r="L5" s="15" t="s">
        <v>23</v>
      </c>
      <c r="M5" s="15">
        <f t="shared" si="3"/>
        <v>0</v>
      </c>
      <c r="N5" s="16">
        <f t="shared" si="4"/>
        <v>0.5</v>
      </c>
      <c r="O5" s="16">
        <f t="shared" si="5"/>
        <v>130.5</v>
      </c>
      <c r="P5" s="16">
        <v>261</v>
      </c>
      <c r="Q5" s="16"/>
      <c r="R5" s="16">
        <v>0</v>
      </c>
      <c r="S5" s="16"/>
      <c r="T5" s="16"/>
      <c r="U5" s="16"/>
      <c r="V5" s="16">
        <v>0</v>
      </c>
      <c r="W5" s="123" t="s">
        <v>23</v>
      </c>
      <c r="X5" s="123">
        <f t="shared" si="6"/>
        <v>0</v>
      </c>
      <c r="Y5" s="123" t="s">
        <v>23</v>
      </c>
      <c r="Z5" s="123">
        <f t="shared" si="7"/>
        <v>0</v>
      </c>
      <c r="AA5" s="33" t="s">
        <v>24</v>
      </c>
      <c r="AB5" s="33">
        <f t="shared" si="8"/>
        <v>1174.5</v>
      </c>
      <c r="AC5" s="33" t="s">
        <v>24</v>
      </c>
      <c r="AD5" s="33">
        <f t="shared" si="9"/>
        <v>391.5</v>
      </c>
      <c r="AE5" s="33">
        <v>5</v>
      </c>
      <c r="AF5" s="33">
        <v>0</v>
      </c>
      <c r="AG5" s="34">
        <v>146</v>
      </c>
      <c r="AH5" s="34">
        <f>B5-P5-R5</f>
        <v>0</v>
      </c>
      <c r="AI5" s="35">
        <f t="shared" si="16"/>
        <v>0</v>
      </c>
      <c r="AJ5" s="35">
        <f t="shared" si="10"/>
        <v>0</v>
      </c>
      <c r="AK5" s="35">
        <f t="shared" si="11"/>
        <v>0</v>
      </c>
      <c r="AL5" s="35">
        <f t="shared" si="12"/>
        <v>0</v>
      </c>
      <c r="AM5" s="33" t="s">
        <v>23</v>
      </c>
      <c r="AN5" s="33">
        <f t="shared" si="13"/>
        <v>0</v>
      </c>
      <c r="AO5" s="33" t="s">
        <v>23</v>
      </c>
      <c r="AP5" s="33">
        <f t="shared" si="14"/>
        <v>0</v>
      </c>
      <c r="AQ5" s="98">
        <v>0</v>
      </c>
      <c r="AR5" s="98">
        <v>0</v>
      </c>
      <c r="AS5" s="98">
        <f t="shared" si="15"/>
        <v>0</v>
      </c>
      <c r="AT5" s="98">
        <v>0</v>
      </c>
      <c r="AU5" s="98"/>
      <c r="AV5" s="98">
        <v>0</v>
      </c>
      <c r="AW5" s="98">
        <v>0</v>
      </c>
    </row>
    <row r="6" spans="1:366" s="68" customFormat="1" ht="15" customHeight="1" x14ac:dyDescent="0.45">
      <c r="A6" s="43" t="s">
        <v>123</v>
      </c>
      <c r="B6" s="14">
        <v>87</v>
      </c>
      <c r="C6" s="14">
        <v>5</v>
      </c>
      <c r="D6" s="14"/>
      <c r="E6" s="14" t="s">
        <v>158</v>
      </c>
      <c r="F6" s="15" t="s">
        <v>24</v>
      </c>
      <c r="G6" s="15">
        <f t="shared" si="0"/>
        <v>0</v>
      </c>
      <c r="H6" s="15" t="s">
        <v>23</v>
      </c>
      <c r="I6" s="15">
        <f t="shared" si="1"/>
        <v>0</v>
      </c>
      <c r="J6" s="15" t="s">
        <v>23</v>
      </c>
      <c r="K6" s="15">
        <f t="shared" si="2"/>
        <v>0</v>
      </c>
      <c r="L6" s="15" t="s">
        <v>23</v>
      </c>
      <c r="M6" s="15">
        <f t="shared" si="3"/>
        <v>0</v>
      </c>
      <c r="N6" s="16">
        <f t="shared" si="4"/>
        <v>1</v>
      </c>
      <c r="O6" s="16">
        <f t="shared" si="5"/>
        <v>0</v>
      </c>
      <c r="P6" s="16">
        <v>0</v>
      </c>
      <c r="Q6" s="16"/>
      <c r="R6" s="16">
        <v>0</v>
      </c>
      <c r="S6" s="16"/>
      <c r="T6" s="16"/>
      <c r="U6" s="16"/>
      <c r="V6" s="16">
        <v>37</v>
      </c>
      <c r="W6" s="123" t="s">
        <v>23</v>
      </c>
      <c r="X6" s="123">
        <f t="shared" si="6"/>
        <v>0</v>
      </c>
      <c r="Y6" s="123" t="s">
        <v>23</v>
      </c>
      <c r="Z6" s="123">
        <f t="shared" si="7"/>
        <v>0</v>
      </c>
      <c r="AA6" s="33" t="s">
        <v>24</v>
      </c>
      <c r="AB6" s="33">
        <f t="shared" si="8"/>
        <v>435</v>
      </c>
      <c r="AC6" s="33" t="s">
        <v>23</v>
      </c>
      <c r="AD6" s="33">
        <f t="shared" si="9"/>
        <v>0</v>
      </c>
      <c r="AE6" s="33">
        <v>0</v>
      </c>
      <c r="AF6" s="33">
        <v>0</v>
      </c>
      <c r="AG6" s="34">
        <v>0</v>
      </c>
      <c r="AH6" s="34">
        <f>B6-P6-R6</f>
        <v>87</v>
      </c>
      <c r="AI6" s="35">
        <f t="shared" si="16"/>
        <v>435</v>
      </c>
      <c r="AJ6" s="35">
        <f t="shared" si="10"/>
        <v>0</v>
      </c>
      <c r="AK6" s="35">
        <f t="shared" si="11"/>
        <v>0</v>
      </c>
      <c r="AL6" s="35">
        <f t="shared" si="12"/>
        <v>87</v>
      </c>
      <c r="AM6" s="33" t="s">
        <v>23</v>
      </c>
      <c r="AN6" s="33">
        <f t="shared" si="13"/>
        <v>0</v>
      </c>
      <c r="AO6" s="33" t="s">
        <v>23</v>
      </c>
      <c r="AP6" s="33">
        <f t="shared" si="14"/>
        <v>0</v>
      </c>
      <c r="AQ6" s="98">
        <v>0</v>
      </c>
      <c r="AR6" s="98">
        <v>0</v>
      </c>
      <c r="AS6" s="98">
        <f t="shared" si="15"/>
        <v>0</v>
      </c>
      <c r="AT6" s="98">
        <v>85</v>
      </c>
      <c r="AU6" s="98"/>
      <c r="AV6" s="98">
        <v>0</v>
      </c>
      <c r="AW6" s="98">
        <v>0</v>
      </c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</row>
    <row r="7" spans="1:366" s="63" customFormat="1" ht="15" customHeight="1" x14ac:dyDescent="0.45">
      <c r="A7" s="39" t="s">
        <v>124</v>
      </c>
      <c r="B7" s="18">
        <v>350</v>
      </c>
      <c r="C7" s="18">
        <v>4.5</v>
      </c>
      <c r="D7" s="18"/>
      <c r="E7" s="18" t="s">
        <v>153</v>
      </c>
      <c r="F7" s="19" t="s">
        <v>24</v>
      </c>
      <c r="G7" s="19">
        <f t="shared" si="0"/>
        <v>1575</v>
      </c>
      <c r="H7" s="19" t="s">
        <v>23</v>
      </c>
      <c r="I7" s="19">
        <f t="shared" si="1"/>
        <v>0</v>
      </c>
      <c r="J7" s="19" t="s">
        <v>23</v>
      </c>
      <c r="K7" s="19">
        <f t="shared" si="2"/>
        <v>0</v>
      </c>
      <c r="L7" s="19" t="s">
        <v>23</v>
      </c>
      <c r="M7" s="19">
        <f t="shared" si="3"/>
        <v>0</v>
      </c>
      <c r="N7" s="20">
        <f t="shared" si="4"/>
        <v>0.5</v>
      </c>
      <c r="O7" s="20">
        <f t="shared" si="5"/>
        <v>175</v>
      </c>
      <c r="P7" s="20">
        <v>350</v>
      </c>
      <c r="Q7" s="20"/>
      <c r="R7" s="20">
        <v>0</v>
      </c>
      <c r="S7" s="20"/>
      <c r="T7" s="20"/>
      <c r="U7" s="20"/>
      <c r="V7" s="20">
        <v>103</v>
      </c>
      <c r="W7" s="124" t="s">
        <v>23</v>
      </c>
      <c r="X7" s="124">
        <f t="shared" si="6"/>
        <v>0</v>
      </c>
      <c r="Y7" s="124" t="s">
        <v>23</v>
      </c>
      <c r="Z7" s="124">
        <f t="shared" si="7"/>
        <v>0</v>
      </c>
      <c r="AA7" s="10" t="s">
        <v>24</v>
      </c>
      <c r="AB7" s="10">
        <f t="shared" si="8"/>
        <v>1575</v>
      </c>
      <c r="AC7" s="10" t="s">
        <v>24</v>
      </c>
      <c r="AD7" s="10">
        <f t="shared" si="9"/>
        <v>525</v>
      </c>
      <c r="AE7" s="10">
        <v>8</v>
      </c>
      <c r="AF7" s="10">
        <v>1</v>
      </c>
      <c r="AG7" s="21">
        <v>159</v>
      </c>
      <c r="AH7" s="21">
        <f>B7-P7-R7</f>
        <v>0</v>
      </c>
      <c r="AI7" s="22">
        <f t="shared" si="16"/>
        <v>0</v>
      </c>
      <c r="AJ7" s="22">
        <f t="shared" si="10"/>
        <v>0</v>
      </c>
      <c r="AK7" s="22">
        <f t="shared" si="11"/>
        <v>0</v>
      </c>
      <c r="AL7" s="22">
        <f t="shared" si="12"/>
        <v>0</v>
      </c>
      <c r="AM7" s="10" t="s">
        <v>23</v>
      </c>
      <c r="AN7" s="10">
        <f t="shared" si="13"/>
        <v>0</v>
      </c>
      <c r="AO7" s="10" t="s">
        <v>23</v>
      </c>
      <c r="AP7" s="10">
        <f t="shared" si="14"/>
        <v>0</v>
      </c>
      <c r="AQ7" s="96">
        <v>0</v>
      </c>
      <c r="AR7" s="96">
        <v>0</v>
      </c>
      <c r="AS7" s="96">
        <f t="shared" si="15"/>
        <v>0</v>
      </c>
      <c r="AT7" s="96">
        <v>0</v>
      </c>
      <c r="AU7" s="96"/>
      <c r="AV7" s="96">
        <v>0</v>
      </c>
      <c r="AW7" s="96">
        <v>0</v>
      </c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</row>
    <row r="8" spans="1:366" s="63" customFormat="1" ht="15" customHeight="1" x14ac:dyDescent="0.45">
      <c r="A8" s="39" t="s">
        <v>125</v>
      </c>
      <c r="B8" s="18">
        <v>141</v>
      </c>
      <c r="C8" s="18">
        <v>4.5</v>
      </c>
      <c r="D8" s="18"/>
      <c r="E8" s="18" t="s">
        <v>153</v>
      </c>
      <c r="F8" s="19" t="s">
        <v>24</v>
      </c>
      <c r="G8" s="19">
        <f t="shared" si="0"/>
        <v>634.5</v>
      </c>
      <c r="H8" s="19" t="s">
        <v>23</v>
      </c>
      <c r="I8" s="19">
        <f t="shared" si="1"/>
        <v>0</v>
      </c>
      <c r="J8" s="19" t="s">
        <v>23</v>
      </c>
      <c r="K8" s="19">
        <f t="shared" si="2"/>
        <v>0</v>
      </c>
      <c r="L8" s="19" t="s">
        <v>23</v>
      </c>
      <c r="M8" s="19">
        <f t="shared" si="3"/>
        <v>0</v>
      </c>
      <c r="N8" s="20">
        <f t="shared" si="4"/>
        <v>0.5</v>
      </c>
      <c r="O8" s="20">
        <f t="shared" si="5"/>
        <v>70.5</v>
      </c>
      <c r="P8" s="20">
        <v>141</v>
      </c>
      <c r="Q8" s="20"/>
      <c r="R8" s="20">
        <v>141</v>
      </c>
      <c r="S8" s="20">
        <v>1</v>
      </c>
      <c r="T8" s="20"/>
      <c r="U8" s="20"/>
      <c r="V8" s="20">
        <v>0</v>
      </c>
      <c r="W8" s="124" t="s">
        <v>23</v>
      </c>
      <c r="X8" s="124">
        <f t="shared" si="6"/>
        <v>0</v>
      </c>
      <c r="Y8" s="124" t="s">
        <v>23</v>
      </c>
      <c r="Z8" s="124">
        <f t="shared" si="7"/>
        <v>0</v>
      </c>
      <c r="AA8" s="10" t="s">
        <v>24</v>
      </c>
      <c r="AB8" s="10">
        <f t="shared" si="8"/>
        <v>634.5</v>
      </c>
      <c r="AC8" s="10" t="s">
        <v>24</v>
      </c>
      <c r="AD8" s="10">
        <f t="shared" si="9"/>
        <v>211.5</v>
      </c>
      <c r="AE8" s="10">
        <v>2</v>
      </c>
      <c r="AF8" s="10">
        <v>0</v>
      </c>
      <c r="AG8" s="21">
        <v>0</v>
      </c>
      <c r="AH8" s="21">
        <v>0</v>
      </c>
      <c r="AI8" s="22">
        <f t="shared" si="16"/>
        <v>0</v>
      </c>
      <c r="AJ8" s="22">
        <f t="shared" si="10"/>
        <v>0</v>
      </c>
      <c r="AK8" s="22">
        <f t="shared" si="11"/>
        <v>0</v>
      </c>
      <c r="AL8" s="22">
        <f t="shared" si="12"/>
        <v>0</v>
      </c>
      <c r="AM8" s="10" t="s">
        <v>23</v>
      </c>
      <c r="AN8" s="10">
        <f t="shared" si="13"/>
        <v>0</v>
      </c>
      <c r="AO8" s="10" t="s">
        <v>23</v>
      </c>
      <c r="AP8" s="10">
        <f t="shared" si="14"/>
        <v>0</v>
      </c>
      <c r="AQ8" s="96">
        <v>0</v>
      </c>
      <c r="AR8" s="96">
        <v>0</v>
      </c>
      <c r="AS8" s="96">
        <f t="shared" si="15"/>
        <v>0</v>
      </c>
      <c r="AT8" s="96">
        <v>0</v>
      </c>
      <c r="AU8" s="96"/>
      <c r="AV8" s="96">
        <v>0</v>
      </c>
      <c r="AW8" s="96">
        <v>0</v>
      </c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</row>
    <row r="9" spans="1:366" s="63" customFormat="1" ht="15" customHeight="1" x14ac:dyDescent="0.45">
      <c r="A9" s="39" t="s">
        <v>125</v>
      </c>
      <c r="B9" s="18">
        <v>144</v>
      </c>
      <c r="C9" s="18">
        <v>4</v>
      </c>
      <c r="D9" s="18"/>
      <c r="E9" s="18" t="s">
        <v>153</v>
      </c>
      <c r="F9" s="19" t="s">
        <v>24</v>
      </c>
      <c r="G9" s="19">
        <f t="shared" si="0"/>
        <v>380</v>
      </c>
      <c r="H9" s="19" t="s">
        <v>23</v>
      </c>
      <c r="I9" s="19">
        <f t="shared" si="1"/>
        <v>0</v>
      </c>
      <c r="J9" s="19" t="s">
        <v>23</v>
      </c>
      <c r="K9" s="19">
        <f t="shared" si="2"/>
        <v>0</v>
      </c>
      <c r="L9" s="19" t="s">
        <v>23</v>
      </c>
      <c r="M9" s="19">
        <f t="shared" si="3"/>
        <v>0</v>
      </c>
      <c r="N9" s="20">
        <f t="shared" si="4"/>
        <v>1</v>
      </c>
      <c r="O9" s="20">
        <f t="shared" si="5"/>
        <v>95</v>
      </c>
      <c r="P9" s="20">
        <v>95</v>
      </c>
      <c r="Q9" s="20"/>
      <c r="R9" s="20">
        <v>0</v>
      </c>
      <c r="S9" s="20"/>
      <c r="T9" s="20"/>
      <c r="U9" s="20"/>
      <c r="V9" s="20">
        <v>0</v>
      </c>
      <c r="W9" s="124" t="s">
        <v>23</v>
      </c>
      <c r="X9" s="124">
        <f t="shared" si="6"/>
        <v>0</v>
      </c>
      <c r="Y9" s="124" t="s">
        <v>23</v>
      </c>
      <c r="Z9" s="124">
        <f t="shared" si="7"/>
        <v>0</v>
      </c>
      <c r="AA9" s="10" t="s">
        <v>24</v>
      </c>
      <c r="AB9" s="10">
        <f t="shared" si="8"/>
        <v>576</v>
      </c>
      <c r="AC9" s="10" t="s">
        <v>23</v>
      </c>
      <c r="AD9" s="10">
        <f t="shared" si="9"/>
        <v>0</v>
      </c>
      <c r="AE9" s="10">
        <v>3</v>
      </c>
      <c r="AF9" s="10">
        <v>0</v>
      </c>
      <c r="AG9" s="21">
        <v>0</v>
      </c>
      <c r="AH9" s="21">
        <f>B9-P9-R9</f>
        <v>49</v>
      </c>
      <c r="AI9" s="22">
        <f t="shared" si="16"/>
        <v>196</v>
      </c>
      <c r="AJ9" s="22">
        <f t="shared" si="10"/>
        <v>0</v>
      </c>
      <c r="AK9" s="22">
        <f t="shared" si="11"/>
        <v>0</v>
      </c>
      <c r="AL9" s="22">
        <f t="shared" si="12"/>
        <v>49</v>
      </c>
      <c r="AM9" s="10" t="s">
        <v>23</v>
      </c>
      <c r="AN9" s="10">
        <f t="shared" si="13"/>
        <v>0</v>
      </c>
      <c r="AO9" s="10" t="s">
        <v>23</v>
      </c>
      <c r="AP9" s="10">
        <f t="shared" si="14"/>
        <v>0</v>
      </c>
      <c r="AQ9" s="96">
        <v>0</v>
      </c>
      <c r="AR9" s="96">
        <v>0</v>
      </c>
      <c r="AS9" s="96">
        <f t="shared" si="15"/>
        <v>0</v>
      </c>
      <c r="AT9" s="96">
        <v>0</v>
      </c>
      <c r="AU9" s="96"/>
      <c r="AV9" s="96">
        <v>0</v>
      </c>
      <c r="AW9" s="96">
        <v>0</v>
      </c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</row>
    <row r="10" spans="1:366" s="63" customFormat="1" ht="15" customHeight="1" x14ac:dyDescent="0.45">
      <c r="A10" s="39" t="s">
        <v>126</v>
      </c>
      <c r="B10" s="18">
        <v>406</v>
      </c>
      <c r="C10" s="18">
        <v>5</v>
      </c>
      <c r="D10" s="18"/>
      <c r="E10" s="18" t="s">
        <v>153</v>
      </c>
      <c r="F10" s="19" t="s">
        <v>24</v>
      </c>
      <c r="G10" s="19">
        <f t="shared" si="0"/>
        <v>1370</v>
      </c>
      <c r="H10" s="19" t="s">
        <v>23</v>
      </c>
      <c r="I10" s="19">
        <f t="shared" si="1"/>
        <v>0</v>
      </c>
      <c r="J10" s="19" t="s">
        <v>23</v>
      </c>
      <c r="K10" s="19">
        <f t="shared" si="2"/>
        <v>0</v>
      </c>
      <c r="L10" s="19" t="s">
        <v>23</v>
      </c>
      <c r="M10" s="19">
        <f t="shared" si="3"/>
        <v>0</v>
      </c>
      <c r="N10" s="20">
        <f t="shared" si="4"/>
        <v>1</v>
      </c>
      <c r="O10" s="20">
        <f t="shared" si="5"/>
        <v>274</v>
      </c>
      <c r="P10" s="20">
        <v>310</v>
      </c>
      <c r="Q10" s="20"/>
      <c r="R10" s="20">
        <v>0</v>
      </c>
      <c r="S10" s="20"/>
      <c r="T10" s="20"/>
      <c r="U10" s="20"/>
      <c r="V10" s="20">
        <v>291</v>
      </c>
      <c r="W10" s="124" t="s">
        <v>23</v>
      </c>
      <c r="X10" s="124">
        <f t="shared" si="6"/>
        <v>0</v>
      </c>
      <c r="Y10" s="124" t="s">
        <v>23</v>
      </c>
      <c r="Z10" s="124">
        <f t="shared" si="7"/>
        <v>0</v>
      </c>
      <c r="AA10" s="10" t="s">
        <v>24</v>
      </c>
      <c r="AB10" s="10">
        <f t="shared" si="8"/>
        <v>2030</v>
      </c>
      <c r="AC10" s="10" t="s">
        <v>23</v>
      </c>
      <c r="AD10" s="10">
        <f t="shared" si="9"/>
        <v>0</v>
      </c>
      <c r="AE10" s="10">
        <v>13</v>
      </c>
      <c r="AF10" s="10">
        <v>6</v>
      </c>
      <c r="AG10" s="21">
        <v>0</v>
      </c>
      <c r="AH10" s="21">
        <v>132</v>
      </c>
      <c r="AI10" s="22">
        <f t="shared" si="16"/>
        <v>660</v>
      </c>
      <c r="AJ10" s="22">
        <f t="shared" si="10"/>
        <v>0</v>
      </c>
      <c r="AK10" s="22">
        <f t="shared" si="11"/>
        <v>0</v>
      </c>
      <c r="AL10" s="22">
        <f t="shared" si="12"/>
        <v>132</v>
      </c>
      <c r="AM10" s="10" t="s">
        <v>23</v>
      </c>
      <c r="AN10" s="10">
        <f t="shared" si="13"/>
        <v>0</v>
      </c>
      <c r="AO10" s="10" t="s">
        <v>23</v>
      </c>
      <c r="AP10" s="10">
        <f t="shared" si="14"/>
        <v>0</v>
      </c>
      <c r="AQ10" s="96">
        <v>0</v>
      </c>
      <c r="AR10" s="96">
        <v>0</v>
      </c>
      <c r="AS10" s="96">
        <f t="shared" si="15"/>
        <v>0</v>
      </c>
      <c r="AT10" s="96">
        <v>0</v>
      </c>
      <c r="AU10" s="96"/>
      <c r="AV10" s="96">
        <v>0</v>
      </c>
      <c r="AW10" s="96">
        <v>0</v>
      </c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</row>
    <row r="11" spans="1:366" s="63" customFormat="1" ht="15" customHeight="1" x14ac:dyDescent="0.45">
      <c r="A11" s="39" t="s">
        <v>127</v>
      </c>
      <c r="B11" s="18">
        <v>165</v>
      </c>
      <c r="C11" s="18">
        <v>4.5</v>
      </c>
      <c r="D11" s="18"/>
      <c r="E11" s="18" t="s">
        <v>153</v>
      </c>
      <c r="F11" s="19" t="s">
        <v>24</v>
      </c>
      <c r="G11" s="19">
        <f t="shared" si="0"/>
        <v>742.5</v>
      </c>
      <c r="H11" s="19" t="s">
        <v>23</v>
      </c>
      <c r="I11" s="19">
        <f t="shared" si="1"/>
        <v>0</v>
      </c>
      <c r="J11" s="19" t="s">
        <v>23</v>
      </c>
      <c r="K11" s="19">
        <f t="shared" si="2"/>
        <v>0</v>
      </c>
      <c r="L11" s="19" t="s">
        <v>23</v>
      </c>
      <c r="M11" s="19">
        <f t="shared" si="3"/>
        <v>0</v>
      </c>
      <c r="N11" s="20">
        <f t="shared" si="4"/>
        <v>0.5</v>
      </c>
      <c r="O11" s="20">
        <f t="shared" si="5"/>
        <v>82.5</v>
      </c>
      <c r="P11" s="20">
        <v>165</v>
      </c>
      <c r="Q11" s="20"/>
      <c r="R11" s="20">
        <v>0</v>
      </c>
      <c r="S11" s="20"/>
      <c r="T11" s="20"/>
      <c r="U11" s="20"/>
      <c r="V11" s="20">
        <v>0</v>
      </c>
      <c r="W11" s="124" t="s">
        <v>23</v>
      </c>
      <c r="X11" s="124">
        <f t="shared" si="6"/>
        <v>0</v>
      </c>
      <c r="Y11" s="124" t="s">
        <v>23</v>
      </c>
      <c r="Z11" s="124">
        <f t="shared" si="7"/>
        <v>0</v>
      </c>
      <c r="AA11" s="10" t="s">
        <v>24</v>
      </c>
      <c r="AB11" s="10">
        <f t="shared" si="8"/>
        <v>742.5</v>
      </c>
      <c r="AC11" s="10" t="s">
        <v>24</v>
      </c>
      <c r="AD11" s="10">
        <f t="shared" si="9"/>
        <v>247.5</v>
      </c>
      <c r="AE11" s="10">
        <v>3</v>
      </c>
      <c r="AF11" s="10">
        <v>0</v>
      </c>
      <c r="AG11" s="21">
        <v>35</v>
      </c>
      <c r="AH11" s="21">
        <f>B11-P11-R11</f>
        <v>0</v>
      </c>
      <c r="AI11" s="22">
        <f t="shared" si="16"/>
        <v>0</v>
      </c>
      <c r="AJ11" s="22">
        <f t="shared" si="10"/>
        <v>0</v>
      </c>
      <c r="AK11" s="22">
        <f t="shared" si="11"/>
        <v>0</v>
      </c>
      <c r="AL11" s="22">
        <f t="shared" si="12"/>
        <v>0</v>
      </c>
      <c r="AM11" s="10" t="s">
        <v>23</v>
      </c>
      <c r="AN11" s="10">
        <f t="shared" si="13"/>
        <v>0</v>
      </c>
      <c r="AO11" s="10" t="s">
        <v>23</v>
      </c>
      <c r="AP11" s="10">
        <f t="shared" si="14"/>
        <v>0</v>
      </c>
      <c r="AQ11" s="96">
        <v>0</v>
      </c>
      <c r="AR11" s="96">
        <v>0</v>
      </c>
      <c r="AS11" s="96">
        <f t="shared" si="15"/>
        <v>0</v>
      </c>
      <c r="AT11" s="96">
        <v>0</v>
      </c>
      <c r="AU11" s="96"/>
      <c r="AV11" s="96">
        <v>0</v>
      </c>
      <c r="AW11" s="96">
        <v>0</v>
      </c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</row>
    <row r="12" spans="1:366" s="63" customFormat="1" ht="15" customHeight="1" x14ac:dyDescent="0.45">
      <c r="A12" s="39" t="s">
        <v>128</v>
      </c>
      <c r="B12" s="18">
        <v>322</v>
      </c>
      <c r="C12" s="18">
        <v>4.5</v>
      </c>
      <c r="D12" s="18"/>
      <c r="E12" s="18" t="s">
        <v>153</v>
      </c>
      <c r="F12" s="19" t="s">
        <v>24</v>
      </c>
      <c r="G12" s="19">
        <f t="shared" si="0"/>
        <v>1165.5</v>
      </c>
      <c r="H12" s="19" t="s">
        <v>23</v>
      </c>
      <c r="I12" s="19">
        <f t="shared" si="1"/>
        <v>0</v>
      </c>
      <c r="J12" s="19" t="s">
        <v>23</v>
      </c>
      <c r="K12" s="19">
        <f t="shared" si="2"/>
        <v>0</v>
      </c>
      <c r="L12" s="19" t="s">
        <v>23</v>
      </c>
      <c r="M12" s="19">
        <f t="shared" si="3"/>
        <v>0</v>
      </c>
      <c r="N12" s="20">
        <f t="shared" si="4"/>
        <v>0.5</v>
      </c>
      <c r="O12" s="20">
        <f t="shared" si="5"/>
        <v>129.5</v>
      </c>
      <c r="P12" s="20">
        <v>259</v>
      </c>
      <c r="Q12" s="20"/>
      <c r="R12" s="20">
        <v>0</v>
      </c>
      <c r="S12" s="20"/>
      <c r="T12" s="20"/>
      <c r="U12" s="20"/>
      <c r="V12" s="20">
        <v>0</v>
      </c>
      <c r="W12" s="124" t="s">
        <v>23</v>
      </c>
      <c r="X12" s="124">
        <f t="shared" si="6"/>
        <v>0</v>
      </c>
      <c r="Y12" s="124" t="s">
        <v>23</v>
      </c>
      <c r="Z12" s="124">
        <f t="shared" si="7"/>
        <v>0</v>
      </c>
      <c r="AA12" s="10" t="s">
        <v>24</v>
      </c>
      <c r="AB12" s="10">
        <f t="shared" si="8"/>
        <v>1449</v>
      </c>
      <c r="AC12" s="10" t="s">
        <v>24</v>
      </c>
      <c r="AD12" s="10">
        <f t="shared" si="9"/>
        <v>483</v>
      </c>
      <c r="AE12" s="10">
        <v>8</v>
      </c>
      <c r="AF12" s="10">
        <v>0</v>
      </c>
      <c r="AG12" s="21">
        <v>257</v>
      </c>
      <c r="AH12" s="21">
        <f>B12-P12-R12</f>
        <v>63</v>
      </c>
      <c r="AI12" s="22">
        <f t="shared" si="16"/>
        <v>283.5</v>
      </c>
      <c r="AJ12" s="22">
        <f t="shared" si="10"/>
        <v>0</v>
      </c>
      <c r="AK12" s="22">
        <f t="shared" si="11"/>
        <v>0</v>
      </c>
      <c r="AL12" s="22">
        <f t="shared" si="12"/>
        <v>31.5</v>
      </c>
      <c r="AM12" s="10" t="s">
        <v>23</v>
      </c>
      <c r="AN12" s="10">
        <f t="shared" si="13"/>
        <v>0</v>
      </c>
      <c r="AO12" s="10" t="s">
        <v>23</v>
      </c>
      <c r="AP12" s="10">
        <f t="shared" si="14"/>
        <v>0</v>
      </c>
      <c r="AQ12" s="96">
        <v>0</v>
      </c>
      <c r="AR12" s="96">
        <v>0</v>
      </c>
      <c r="AS12" s="96">
        <f t="shared" si="15"/>
        <v>0</v>
      </c>
      <c r="AT12" s="96">
        <v>0</v>
      </c>
      <c r="AU12" s="96"/>
      <c r="AV12" s="96">
        <v>0</v>
      </c>
      <c r="AW12" s="96">
        <v>0</v>
      </c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</row>
    <row r="13" spans="1:366" s="63" customFormat="1" ht="15" customHeight="1" x14ac:dyDescent="0.45">
      <c r="A13" s="39" t="s">
        <v>129</v>
      </c>
      <c r="B13" s="18">
        <v>34</v>
      </c>
      <c r="C13" s="18">
        <v>4</v>
      </c>
      <c r="D13" s="18"/>
      <c r="E13" s="18" t="s">
        <v>153</v>
      </c>
      <c r="F13" s="19" t="s">
        <v>24</v>
      </c>
      <c r="G13" s="19">
        <f t="shared" si="0"/>
        <v>0</v>
      </c>
      <c r="H13" s="19" t="s">
        <v>23</v>
      </c>
      <c r="I13" s="19">
        <f t="shared" si="1"/>
        <v>0</v>
      </c>
      <c r="J13" s="19" t="s">
        <v>23</v>
      </c>
      <c r="K13" s="19">
        <f t="shared" si="2"/>
        <v>0</v>
      </c>
      <c r="L13" s="19" t="s">
        <v>23</v>
      </c>
      <c r="M13" s="19">
        <f t="shared" si="3"/>
        <v>0</v>
      </c>
      <c r="N13" s="20">
        <f t="shared" si="4"/>
        <v>1</v>
      </c>
      <c r="O13" s="20">
        <f t="shared" si="5"/>
        <v>0</v>
      </c>
      <c r="P13" s="20">
        <v>0</v>
      </c>
      <c r="Q13" s="20"/>
      <c r="R13" s="20">
        <v>0</v>
      </c>
      <c r="S13" s="20"/>
      <c r="T13" s="20"/>
      <c r="U13" s="20"/>
      <c r="V13" s="20">
        <v>0</v>
      </c>
      <c r="W13" s="124" t="s">
        <v>23</v>
      </c>
      <c r="X13" s="124">
        <f t="shared" si="6"/>
        <v>0</v>
      </c>
      <c r="Y13" s="124" t="s">
        <v>23</v>
      </c>
      <c r="Z13" s="124">
        <f t="shared" si="7"/>
        <v>0</v>
      </c>
      <c r="AA13" s="10" t="s">
        <v>24</v>
      </c>
      <c r="AB13" s="10">
        <f t="shared" si="8"/>
        <v>136</v>
      </c>
      <c r="AC13" s="10" t="s">
        <v>23</v>
      </c>
      <c r="AD13" s="10">
        <f t="shared" si="9"/>
        <v>0</v>
      </c>
      <c r="AE13" s="10">
        <v>0</v>
      </c>
      <c r="AF13" s="10">
        <v>0</v>
      </c>
      <c r="AG13" s="21">
        <v>0</v>
      </c>
      <c r="AH13" s="21">
        <f>B13-P13-R13</f>
        <v>34</v>
      </c>
      <c r="AI13" s="22">
        <f t="shared" si="16"/>
        <v>136</v>
      </c>
      <c r="AJ13" s="22">
        <f t="shared" si="10"/>
        <v>0</v>
      </c>
      <c r="AK13" s="22">
        <f t="shared" si="11"/>
        <v>0</v>
      </c>
      <c r="AL13" s="22">
        <f t="shared" si="12"/>
        <v>34</v>
      </c>
      <c r="AM13" s="10" t="s">
        <v>23</v>
      </c>
      <c r="AN13" s="10">
        <f t="shared" si="13"/>
        <v>0</v>
      </c>
      <c r="AO13" s="10" t="s">
        <v>23</v>
      </c>
      <c r="AP13" s="10">
        <f t="shared" si="14"/>
        <v>0</v>
      </c>
      <c r="AQ13" s="96">
        <v>0</v>
      </c>
      <c r="AR13" s="96">
        <v>0</v>
      </c>
      <c r="AS13" s="96">
        <f t="shared" si="15"/>
        <v>0</v>
      </c>
      <c r="AT13" s="96">
        <v>0</v>
      </c>
      <c r="AU13" s="96"/>
      <c r="AV13" s="96">
        <v>0</v>
      </c>
      <c r="AW13" s="96">
        <v>0</v>
      </c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</row>
    <row r="14" spans="1:366" s="63" customFormat="1" ht="15" customHeight="1" x14ac:dyDescent="0.45">
      <c r="A14" s="39" t="s">
        <v>201</v>
      </c>
      <c r="B14" s="18">
        <v>88</v>
      </c>
      <c r="C14" s="18">
        <v>4</v>
      </c>
      <c r="D14" s="18"/>
      <c r="E14" s="18" t="s">
        <v>153</v>
      </c>
      <c r="F14" s="19" t="s">
        <v>24</v>
      </c>
      <c r="G14" s="19">
        <f t="shared" si="0"/>
        <v>352</v>
      </c>
      <c r="H14" s="19" t="s">
        <v>23</v>
      </c>
      <c r="I14" s="19">
        <f t="shared" si="1"/>
        <v>0</v>
      </c>
      <c r="J14" s="19" t="s">
        <v>23</v>
      </c>
      <c r="K14" s="19">
        <f t="shared" si="2"/>
        <v>0</v>
      </c>
      <c r="L14" s="19" t="s">
        <v>23</v>
      </c>
      <c r="M14" s="19">
        <f t="shared" si="3"/>
        <v>0</v>
      </c>
      <c r="N14" s="20">
        <f t="shared" ref="N14" si="17">IF(AC14="tak",1*0.5,IF(AQ14&gt;0,1*0.5,2*0.5))</f>
        <v>1</v>
      </c>
      <c r="O14" s="20">
        <f t="shared" si="5"/>
        <v>88</v>
      </c>
      <c r="P14" s="20">
        <v>88</v>
      </c>
      <c r="Q14" s="20"/>
      <c r="R14" s="20">
        <v>88</v>
      </c>
      <c r="S14" s="20"/>
      <c r="T14" s="20"/>
      <c r="U14" s="20"/>
      <c r="V14" s="20">
        <v>0</v>
      </c>
      <c r="W14" s="124" t="s">
        <v>23</v>
      </c>
      <c r="X14" s="124">
        <f t="shared" si="6"/>
        <v>0</v>
      </c>
      <c r="Y14" s="124" t="s">
        <v>23</v>
      </c>
      <c r="Z14" s="124">
        <f t="shared" si="7"/>
        <v>0</v>
      </c>
      <c r="AA14" s="10" t="s">
        <v>24</v>
      </c>
      <c r="AB14" s="10">
        <f t="shared" si="8"/>
        <v>352</v>
      </c>
      <c r="AC14" s="10" t="s">
        <v>23</v>
      </c>
      <c r="AD14" s="10">
        <f t="shared" ref="AD14" si="18">IF(AC14="tak",1.5*$B14,0)</f>
        <v>0</v>
      </c>
      <c r="AE14" s="10">
        <v>0</v>
      </c>
      <c r="AF14" s="10">
        <v>0</v>
      </c>
      <c r="AG14" s="21">
        <v>0</v>
      </c>
      <c r="AH14" s="21">
        <f>B14-P14</f>
        <v>0</v>
      </c>
      <c r="AI14" s="22">
        <f t="shared" si="16"/>
        <v>0</v>
      </c>
      <c r="AJ14" s="22">
        <f t="shared" si="10"/>
        <v>0</v>
      </c>
      <c r="AK14" s="22">
        <f t="shared" si="11"/>
        <v>0</v>
      </c>
      <c r="AL14" s="22">
        <f t="shared" si="12"/>
        <v>0</v>
      </c>
      <c r="AM14" s="10" t="s">
        <v>23</v>
      </c>
      <c r="AN14" s="10">
        <f t="shared" ref="AN14" si="19">IF(AM14="tak",$C14*$B14,0)</f>
        <v>0</v>
      </c>
      <c r="AO14" s="10" t="s">
        <v>23</v>
      </c>
      <c r="AP14" s="10">
        <f t="shared" ref="AP14" si="20">IF(AO14="tak",$C14*$B14,0)</f>
        <v>0</v>
      </c>
      <c r="AQ14" s="96">
        <v>0</v>
      </c>
      <c r="AR14" s="96">
        <v>0</v>
      </c>
      <c r="AS14" s="96">
        <f t="shared" ref="AS14" si="21">AQ14*AR14</f>
        <v>0</v>
      </c>
      <c r="AT14" s="96">
        <v>0</v>
      </c>
      <c r="AU14" s="96"/>
      <c r="AV14" s="96">
        <v>0</v>
      </c>
      <c r="AW14" s="96">
        <v>0</v>
      </c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</row>
    <row r="15" spans="1:366" s="63" customFormat="1" ht="30" customHeight="1" x14ac:dyDescent="0.45">
      <c r="A15" s="87" t="s">
        <v>172</v>
      </c>
      <c r="B15" s="18"/>
      <c r="C15" s="18"/>
      <c r="D15" s="18"/>
      <c r="E15" s="18"/>
      <c r="F15" s="19"/>
      <c r="G15" s="19"/>
      <c r="H15" s="19"/>
      <c r="I15" s="19"/>
      <c r="J15" s="19"/>
      <c r="K15" s="19"/>
      <c r="L15" s="19"/>
      <c r="M15" s="19"/>
      <c r="N15" s="20"/>
      <c r="O15" s="20"/>
      <c r="P15" s="20">
        <v>40</v>
      </c>
      <c r="Q15" s="20"/>
      <c r="R15" s="20">
        <v>1300</v>
      </c>
      <c r="S15" s="20"/>
      <c r="T15" s="20"/>
      <c r="U15" s="20"/>
      <c r="V15" s="20"/>
      <c r="W15" s="124"/>
      <c r="X15" s="124"/>
      <c r="Y15" s="124"/>
      <c r="Z15" s="124"/>
      <c r="AA15" s="10"/>
      <c r="AB15" s="10"/>
      <c r="AC15" s="10"/>
      <c r="AD15" s="10"/>
      <c r="AE15" s="10"/>
      <c r="AF15" s="10"/>
      <c r="AG15" s="21"/>
      <c r="AH15" s="21"/>
      <c r="AI15" s="22"/>
      <c r="AJ15" s="22"/>
      <c r="AK15" s="22"/>
      <c r="AL15" s="22"/>
      <c r="AM15" s="10"/>
      <c r="AN15" s="10"/>
      <c r="AO15" s="10"/>
      <c r="AP15" s="10"/>
      <c r="AQ15" s="96"/>
      <c r="AR15" s="96"/>
      <c r="AS15" s="96"/>
      <c r="AT15" s="96">
        <v>0</v>
      </c>
      <c r="AU15" s="96"/>
      <c r="AV15" s="96">
        <v>0</v>
      </c>
      <c r="AW15" s="96">
        <v>0</v>
      </c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</row>
    <row r="16" spans="1:366" s="63" customFormat="1" ht="15" customHeight="1" x14ac:dyDescent="0.45">
      <c r="A16" s="23" t="s">
        <v>29</v>
      </c>
      <c r="B16" s="24"/>
      <c r="C16" s="24"/>
      <c r="D16" s="24"/>
      <c r="E16" s="24"/>
      <c r="F16" s="24">
        <f>SUM(G3:G14)</f>
        <v>8761.5</v>
      </c>
      <c r="G16" s="24"/>
      <c r="H16" s="24">
        <f>SUM(I3:I14)</f>
        <v>1367.5</v>
      </c>
      <c r="I16" s="24"/>
      <c r="J16" s="24">
        <f>SUM(K3:K14)</f>
        <v>0</v>
      </c>
      <c r="K16" s="24"/>
      <c r="L16" s="24">
        <f>SUM(M3:M13)</f>
        <v>0</v>
      </c>
      <c r="M16" s="24"/>
      <c r="N16" s="25">
        <f>SUM(O3:O14)</f>
        <v>1318.5</v>
      </c>
      <c r="O16" s="24"/>
      <c r="P16" s="25">
        <f>SUM(P3:P15)</f>
        <v>2358</v>
      </c>
      <c r="Q16" s="25">
        <f>(444-AU16)</f>
        <v>432</v>
      </c>
      <c r="R16" s="25">
        <f>SUM(R3:R15)</f>
        <v>2057</v>
      </c>
      <c r="S16" s="25">
        <f t="shared" ref="S16" si="22">SUM(S8:S15)</f>
        <v>1</v>
      </c>
      <c r="T16" s="25">
        <f t="shared" ref="T16:U16" si="23">SUM(T3:T15)</f>
        <v>0</v>
      </c>
      <c r="U16" s="25">
        <f t="shared" si="23"/>
        <v>0</v>
      </c>
      <c r="V16" s="25">
        <f>SUM(V3:V13)</f>
        <v>1183</v>
      </c>
      <c r="W16" s="25">
        <f>SUM(X3:X13)</f>
        <v>0</v>
      </c>
      <c r="X16" s="25"/>
      <c r="Y16" s="25">
        <f>SUM(Z3:Z13)</f>
        <v>0</v>
      </c>
      <c r="Z16" s="25"/>
      <c r="AA16" s="24">
        <f>SUM(AB3:AB14)</f>
        <v>9104.5</v>
      </c>
      <c r="AB16" s="24"/>
      <c r="AC16" s="25">
        <f>SUM(AD3:AD14)</f>
        <v>1858.5</v>
      </c>
      <c r="AD16" s="24"/>
      <c r="AE16" s="36">
        <f>SUM(AE3:AE14)</f>
        <v>71</v>
      </c>
      <c r="AF16" s="36">
        <f>SUM(AF3:AF14)</f>
        <v>7</v>
      </c>
      <c r="AG16" s="25">
        <f>SUM(AG3:AG14)</f>
        <v>810</v>
      </c>
      <c r="AH16" s="24"/>
      <c r="AI16" s="25">
        <f>SUM(AI3:AI14)</f>
        <v>6449</v>
      </c>
      <c r="AJ16" s="25">
        <f>SUM(AJ3:AJ13)</f>
        <v>820.5</v>
      </c>
      <c r="AK16" s="25">
        <f>SUM(AK3:AK13)</f>
        <v>0</v>
      </c>
      <c r="AL16" s="25">
        <f>SUM(AL3:AL13)</f>
        <v>660</v>
      </c>
      <c r="AM16" s="25">
        <f>SUM(AN3:AN13)</f>
        <v>3918</v>
      </c>
      <c r="AN16" s="25"/>
      <c r="AO16" s="25">
        <f>SUM(AP3:AP13)</f>
        <v>3918</v>
      </c>
      <c r="AP16" s="25"/>
      <c r="AQ16" s="167">
        <f>SUM(AR3:AR13)</f>
        <v>942</v>
      </c>
      <c r="AR16" s="167"/>
      <c r="AS16" s="60">
        <f>SUM(AS3:AS13)</f>
        <v>1884</v>
      </c>
      <c r="AT16" s="25">
        <f>SUM(AT3:AT15)</f>
        <v>226</v>
      </c>
      <c r="AU16" s="132">
        <f>SUM(AU3:AU15)</f>
        <v>12</v>
      </c>
      <c r="AV16" s="25">
        <f>SUM(AV3:AV15)</f>
        <v>0</v>
      </c>
      <c r="AW16" s="25">
        <f>SUM(AW3:AW15)</f>
        <v>0</v>
      </c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</row>
    <row r="17" spans="1:366" s="63" customFormat="1" ht="15" customHeight="1" x14ac:dyDescent="0.45">
      <c r="A17" s="23" t="s">
        <v>30</v>
      </c>
      <c r="B17" s="30"/>
      <c r="C17" s="30"/>
      <c r="D17" s="30"/>
      <c r="E17" s="30"/>
      <c r="F17" s="30" t="s">
        <v>31</v>
      </c>
      <c r="G17" s="30"/>
      <c r="H17" s="30" t="s">
        <v>31</v>
      </c>
      <c r="I17" s="30"/>
      <c r="J17" s="30" t="s">
        <v>31</v>
      </c>
      <c r="K17" s="30"/>
      <c r="L17" s="30" t="s">
        <v>31</v>
      </c>
      <c r="M17" s="30"/>
      <c r="N17" s="30" t="s">
        <v>31</v>
      </c>
      <c r="O17" s="30"/>
      <c r="P17" s="30" t="s">
        <v>32</v>
      </c>
      <c r="Q17" s="30" t="s">
        <v>32</v>
      </c>
      <c r="R17" s="30" t="s">
        <v>32</v>
      </c>
      <c r="S17" s="66" t="s">
        <v>213</v>
      </c>
      <c r="T17" s="30" t="s">
        <v>32</v>
      </c>
      <c r="U17" s="30" t="s">
        <v>32</v>
      </c>
      <c r="V17" s="30" t="s">
        <v>32</v>
      </c>
      <c r="W17" s="30" t="s">
        <v>31</v>
      </c>
      <c r="X17" s="25"/>
      <c r="Y17" s="30" t="s">
        <v>31</v>
      </c>
      <c r="Z17" s="25"/>
      <c r="AA17" s="30" t="s">
        <v>31</v>
      </c>
      <c r="AB17" s="30"/>
      <c r="AC17" s="30" t="s">
        <v>31</v>
      </c>
      <c r="AD17" s="30"/>
      <c r="AE17" s="30" t="s">
        <v>33</v>
      </c>
      <c r="AF17" s="30" t="s">
        <v>33</v>
      </c>
      <c r="AG17" s="30" t="s">
        <v>32</v>
      </c>
      <c r="AH17" s="30"/>
      <c r="AI17" s="30" t="s">
        <v>31</v>
      </c>
      <c r="AJ17" s="30" t="s">
        <v>31</v>
      </c>
      <c r="AK17" s="30" t="s">
        <v>31</v>
      </c>
      <c r="AL17" s="30" t="s">
        <v>31</v>
      </c>
      <c r="AM17" s="30" t="s">
        <v>31</v>
      </c>
      <c r="AN17" s="25"/>
      <c r="AO17" s="30" t="s">
        <v>31</v>
      </c>
      <c r="AP17" s="25"/>
      <c r="AQ17" s="152" t="s">
        <v>32</v>
      </c>
      <c r="AR17" s="152"/>
      <c r="AS17" s="30" t="s">
        <v>31</v>
      </c>
      <c r="AT17" s="30" t="s">
        <v>32</v>
      </c>
      <c r="AU17" s="66" t="s">
        <v>32</v>
      </c>
      <c r="AV17" s="30" t="s">
        <v>32</v>
      </c>
      <c r="AW17" s="30" t="s">
        <v>32</v>
      </c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</row>
    <row r="18" spans="1:366" s="63" customFormat="1" ht="15" customHeight="1" x14ac:dyDescent="0.45">
      <c r="A18" s="31" t="s">
        <v>34</v>
      </c>
      <c r="B18" s="32"/>
      <c r="C18" s="32"/>
      <c r="D18" s="32"/>
      <c r="E18" s="32"/>
      <c r="F18" s="32">
        <f>F16*'ZX14'!D3</f>
        <v>0</v>
      </c>
      <c r="G18" s="32"/>
      <c r="H18" s="32">
        <f>H16*'ZX14'!E3</f>
        <v>0</v>
      </c>
      <c r="I18" s="32"/>
      <c r="J18" s="32">
        <f>J16*'ZX14'!F3</f>
        <v>0</v>
      </c>
      <c r="K18" s="32"/>
      <c r="L18" s="32">
        <f>L16*'ZX14'!G3</f>
        <v>0</v>
      </c>
      <c r="M18" s="32"/>
      <c r="N18" s="32">
        <f>N16*'ZX14'!H3</f>
        <v>0</v>
      </c>
      <c r="O18" s="32"/>
      <c r="P18" s="32">
        <f>P16*'ZX14'!I3</f>
        <v>0</v>
      </c>
      <c r="Q18" s="32">
        <f>Q16*'ZX14'!J3</f>
        <v>0</v>
      </c>
      <c r="R18" s="32">
        <f>R16*'ZX14'!K3</f>
        <v>0</v>
      </c>
      <c r="S18" s="32">
        <f>S16*'ZX14'!L3</f>
        <v>0</v>
      </c>
      <c r="T18" s="32">
        <f>T16*'ZX14'!M3</f>
        <v>0</v>
      </c>
      <c r="U18" s="32">
        <f>U16*'ZX14'!N3</f>
        <v>0</v>
      </c>
      <c r="V18" s="32">
        <f>V16*'ZX14'!P3</f>
        <v>0</v>
      </c>
      <c r="W18" s="32">
        <f>W16*'ZX14'!Q3</f>
        <v>0</v>
      </c>
      <c r="X18" s="32"/>
      <c r="Y18" s="32">
        <f>Y16*'ZX14'!R3</f>
        <v>0</v>
      </c>
      <c r="Z18" s="32"/>
      <c r="AA18" s="32">
        <f>AA16*'ZX14'!S3</f>
        <v>0</v>
      </c>
      <c r="AB18" s="32"/>
      <c r="AC18" s="32">
        <f>AC16*'ZX14'!T3</f>
        <v>0</v>
      </c>
      <c r="AD18" s="32"/>
      <c r="AE18" s="32">
        <f>AE16*'ZX14'!U3</f>
        <v>0</v>
      </c>
      <c r="AF18" s="32">
        <f>AF16*'ZX14'!V3</f>
        <v>0</v>
      </c>
      <c r="AG18" s="32">
        <f>AG16*'ZX14'!W3</f>
        <v>0</v>
      </c>
      <c r="AH18" s="32"/>
      <c r="AI18" s="32">
        <f>AI16*'ZX14'!Z3</f>
        <v>0</v>
      </c>
      <c r="AJ18" s="32">
        <f>AJ16*'ZX14'!AA3</f>
        <v>0</v>
      </c>
      <c r="AK18" s="32">
        <f>AK16*'ZX14'!AB3</f>
        <v>0</v>
      </c>
      <c r="AL18" s="32">
        <f>AL16*'ZX14'!AC3</f>
        <v>0</v>
      </c>
      <c r="AM18" s="32">
        <f>AM16*'ZX14'!AD3</f>
        <v>0</v>
      </c>
      <c r="AN18" s="32"/>
      <c r="AO18" s="32">
        <f>AO16*'ZX14'!AE3</f>
        <v>0</v>
      </c>
      <c r="AP18" s="32"/>
      <c r="AQ18" s="150">
        <f>AQ16*'ZX14'!AF3</f>
        <v>0</v>
      </c>
      <c r="AR18" s="150"/>
      <c r="AS18" s="32">
        <f>AS16*'ZX14'!$AH$3</f>
        <v>0</v>
      </c>
      <c r="AT18" s="32">
        <f>AT16*'ZX14'!AI3</f>
        <v>0</v>
      </c>
      <c r="AU18" s="32">
        <f>AU16*'ZX14'!AJ3</f>
        <v>0</v>
      </c>
      <c r="AV18" s="32">
        <f>AV16*'ZX14'!AK3</f>
        <v>0</v>
      </c>
      <c r="AW18" s="32">
        <f>AW16*'ZX14'!AL3</f>
        <v>0</v>
      </c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</row>
    <row r="19" spans="1:366" ht="15" customHeight="1" x14ac:dyDescent="0.45"/>
    <row r="20" spans="1:366" ht="15" customHeight="1" x14ac:dyDescent="0.45"/>
    <row r="21" spans="1:366" ht="15" customHeight="1" x14ac:dyDescent="0.45"/>
    <row r="22" spans="1:366" ht="15" customHeight="1" x14ac:dyDescent="0.45"/>
    <row r="23" spans="1:366" ht="15" customHeight="1" x14ac:dyDescent="0.45"/>
    <row r="24" spans="1:366" ht="15" customHeight="1" x14ac:dyDescent="0.45"/>
    <row r="25" spans="1:366" ht="15" customHeight="1" x14ac:dyDescent="0.45"/>
    <row r="26" spans="1:366" ht="15" customHeight="1" x14ac:dyDescent="0.45"/>
    <row r="27" spans="1:366" ht="15" customHeight="1" x14ac:dyDescent="0.45"/>
    <row r="28" spans="1:366" ht="15" customHeight="1" x14ac:dyDescent="0.45"/>
    <row r="29" spans="1:366" ht="15" customHeight="1" x14ac:dyDescent="0.45"/>
    <row r="30" spans="1:366" ht="15" customHeight="1" x14ac:dyDescent="0.45"/>
    <row r="31" spans="1:366" ht="15" customHeight="1" x14ac:dyDescent="0.45"/>
    <row r="32" spans="1:366" ht="15" customHeight="1" x14ac:dyDescent="0.45"/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8" ht="15" customHeight="1" x14ac:dyDescent="0.45"/>
    <row r="39" ht="15" customHeight="1" x14ac:dyDescent="0.45"/>
    <row r="40" ht="15" customHeight="1" x14ac:dyDescent="0.45"/>
    <row r="41" ht="15" customHeight="1" x14ac:dyDescent="0.45"/>
    <row r="42" ht="15" customHeight="1" x14ac:dyDescent="0.45"/>
    <row r="43" ht="15" customHeight="1" x14ac:dyDescent="0.45"/>
    <row r="44" ht="15" customHeight="1" x14ac:dyDescent="0.45"/>
    <row r="45" ht="15" customHeight="1" x14ac:dyDescent="0.45"/>
    <row r="46" ht="15" customHeight="1" x14ac:dyDescent="0.45"/>
    <row r="47" ht="15" customHeight="1" x14ac:dyDescent="0.45"/>
  </sheetData>
  <sheetProtection algorithmName="SHA-512" hashValue="IouLwD27Prym2BdPifEmiaEQl/6Mgdcszf9u2n6+D5nlP/WU1TGreqTTpILQEGMf+7VMDYtGTHMz6KtjYLMM0Q==" saltValue="XGxtq5bZdMFA32wlcVKWbg==" spinCount="100000" sheet="1" objects="1" scenarios="1"/>
  <customSheetViews>
    <customSheetView guid="{2789FC04-2E36-4D35-9415-F233AAB86BF1}" scale="105" showPageBreaks="1" view="pageBreakPreview">
      <pane xSplit="1" topLeftCell="B1" activePane="topRight" state="frozen"/>
      <selection pane="topRight" activeCell="E29" sqref="E29"/>
      <pageMargins left="0.7" right="0.7" top="0.75" bottom="0.75" header="0.51180555555555496" footer="0.51180555555555496"/>
      <pageSetup paperSize="9" firstPageNumber="0" orientation="portrait" horizontalDpi="4294967294" r:id="rId1"/>
    </customSheetView>
  </customSheetViews>
  <mergeCells count="16">
    <mergeCell ref="W2:X2"/>
    <mergeCell ref="Y2:Z2"/>
    <mergeCell ref="A1:E1"/>
    <mergeCell ref="F2:G2"/>
    <mergeCell ref="AA2:AB2"/>
    <mergeCell ref="L2:M2"/>
    <mergeCell ref="J2:K2"/>
    <mergeCell ref="H2:I2"/>
    <mergeCell ref="F1:Z1"/>
    <mergeCell ref="AA1:AW1"/>
    <mergeCell ref="AQ18:AR18"/>
    <mergeCell ref="AQ16:AR16"/>
    <mergeCell ref="AQ17:AR17"/>
    <mergeCell ref="AC2:AD2"/>
    <mergeCell ref="AM2:AN2"/>
    <mergeCell ref="AO2:AP2"/>
  </mergeCells>
  <pageMargins left="0.7" right="0.7" top="0.75" bottom="0.75" header="0.51180555555555496" footer="0.51180555555555496"/>
  <pageSetup paperSize="9" firstPageNumber="0" orientation="portrait" horizontalDpi="4294967294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NB47"/>
  <sheetViews>
    <sheetView zoomScaleNormal="100" workbookViewId="0">
      <pane xSplit="1" topLeftCell="K1" activePane="topRight" state="frozen"/>
      <selection activeCell="E29" sqref="E29"/>
      <selection pane="topRight" sqref="A1:XFD1048576"/>
    </sheetView>
  </sheetViews>
  <sheetFormatPr defaultColWidth="13.3984375" defaultRowHeight="14.25" x14ac:dyDescent="0.45"/>
  <cols>
    <col min="1" max="1" width="39.1328125" bestFit="1" customWidth="1"/>
    <col min="2" max="2" width="15.73046875" bestFit="1" customWidth="1"/>
    <col min="3" max="3" width="18.265625" bestFit="1" customWidth="1"/>
    <col min="4" max="4" width="16.265625" bestFit="1" customWidth="1"/>
    <col min="5" max="5" width="22" bestFit="1" customWidth="1"/>
  </cols>
  <sheetData>
    <row r="1" spans="1:366" s="67" customFormat="1" x14ac:dyDescent="0.45">
      <c r="A1" s="157" t="s">
        <v>221</v>
      </c>
      <c r="B1" s="158"/>
      <c r="C1" s="158"/>
      <c r="D1" s="158"/>
      <c r="E1" s="159"/>
      <c r="F1" s="162" t="s">
        <v>222</v>
      </c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4"/>
      <c r="AA1" s="165" t="s">
        <v>232</v>
      </c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</row>
    <row r="2" spans="1:366" s="67" customFormat="1" ht="82.5" customHeight="1" thickBot="1" x14ac:dyDescent="0.5">
      <c r="A2" s="1" t="s">
        <v>0</v>
      </c>
      <c r="B2" s="1" t="s">
        <v>1</v>
      </c>
      <c r="C2" s="1" t="s">
        <v>220</v>
      </c>
      <c r="D2" s="91" t="s">
        <v>168</v>
      </c>
      <c r="E2" s="1" t="s">
        <v>152</v>
      </c>
      <c r="F2" s="190" t="s">
        <v>18</v>
      </c>
      <c r="G2" s="190"/>
      <c r="H2" s="190" t="s">
        <v>179</v>
      </c>
      <c r="I2" s="190"/>
      <c r="J2" s="190" t="s">
        <v>180</v>
      </c>
      <c r="K2" s="190"/>
      <c r="L2" s="190" t="s">
        <v>170</v>
      </c>
      <c r="M2" s="190"/>
      <c r="N2" s="2" t="s">
        <v>9</v>
      </c>
      <c r="O2" s="2" t="s">
        <v>19</v>
      </c>
      <c r="P2" s="2" t="s">
        <v>10</v>
      </c>
      <c r="Q2" s="2" t="s">
        <v>211</v>
      </c>
      <c r="R2" s="2" t="s">
        <v>11</v>
      </c>
      <c r="S2" s="2" t="s">
        <v>208</v>
      </c>
      <c r="T2" s="2" t="s">
        <v>209</v>
      </c>
      <c r="U2" s="2" t="s">
        <v>216</v>
      </c>
      <c r="V2" s="2" t="s">
        <v>12</v>
      </c>
      <c r="W2" s="189" t="s">
        <v>181</v>
      </c>
      <c r="X2" s="189"/>
      <c r="Y2" s="189" t="s">
        <v>182</v>
      </c>
      <c r="Z2" s="189"/>
      <c r="AA2" s="188" t="s">
        <v>183</v>
      </c>
      <c r="AB2" s="188"/>
      <c r="AC2" s="188" t="s">
        <v>178</v>
      </c>
      <c r="AD2" s="188"/>
      <c r="AE2" s="3" t="s">
        <v>13</v>
      </c>
      <c r="AF2" s="3" t="s">
        <v>14</v>
      </c>
      <c r="AG2" s="3" t="s">
        <v>15</v>
      </c>
      <c r="AH2" s="3" t="s">
        <v>195</v>
      </c>
      <c r="AI2" s="3" t="s">
        <v>18</v>
      </c>
      <c r="AJ2" s="3" t="s">
        <v>179</v>
      </c>
      <c r="AK2" s="3" t="s">
        <v>180</v>
      </c>
      <c r="AL2" s="3" t="s">
        <v>19</v>
      </c>
      <c r="AM2" s="188" t="s">
        <v>184</v>
      </c>
      <c r="AN2" s="188"/>
      <c r="AO2" s="188" t="s">
        <v>185</v>
      </c>
      <c r="AP2" s="188"/>
      <c r="AQ2" s="94" t="s">
        <v>6</v>
      </c>
      <c r="AR2" s="94" t="s">
        <v>7</v>
      </c>
      <c r="AS2" s="94" t="s">
        <v>8</v>
      </c>
      <c r="AT2" s="94" t="s">
        <v>196</v>
      </c>
      <c r="AU2" s="147" t="s">
        <v>224</v>
      </c>
      <c r="AV2" s="94" t="s">
        <v>197</v>
      </c>
      <c r="AW2" s="94" t="s">
        <v>204</v>
      </c>
    </row>
    <row r="3" spans="1:366" s="77" customFormat="1" ht="15" customHeight="1" thickBot="1" x14ac:dyDescent="0.5">
      <c r="A3" s="70" t="s">
        <v>22</v>
      </c>
      <c r="B3" s="71">
        <v>619</v>
      </c>
      <c r="C3" s="71">
        <v>6</v>
      </c>
      <c r="D3" s="71">
        <v>0</v>
      </c>
      <c r="E3" s="71" t="s">
        <v>154</v>
      </c>
      <c r="F3" s="72" t="s">
        <v>23</v>
      </c>
      <c r="G3" s="72">
        <f t="shared" ref="G3:G14" si="0">IF($F3="tak",IF($E3="bitumiczna",2.5*($B3-$AH3),$C3*($B3-$AH3)),0)</f>
        <v>0</v>
      </c>
      <c r="H3" s="72" t="s">
        <v>23</v>
      </c>
      <c r="I3" s="72">
        <f t="shared" ref="I3:I14" si="1">IF($H3="tak",2.5*($B3-$AH3),IF($E3="bitumiczna",2.5*($B3-$AH3),0))</f>
        <v>0</v>
      </c>
      <c r="J3" s="72" t="s">
        <v>23</v>
      </c>
      <c r="K3" s="72">
        <f t="shared" ref="K3:K14" si="2">IF(J3="tak",2.5*($B3-$AH3),0)</f>
        <v>0</v>
      </c>
      <c r="L3" s="72" t="s">
        <v>23</v>
      </c>
      <c r="M3" s="72">
        <f t="shared" ref="M3:M11" si="3">IF(L3="tak",2.5*($B3-$AH3),0)</f>
        <v>0</v>
      </c>
      <c r="N3" s="73">
        <f t="shared" ref="N3:N14" si="4">IF(AC3="tak",1*0.5,IF(AQ3&gt;0,1*0.5,2*0.5))</f>
        <v>0.5</v>
      </c>
      <c r="O3" s="73">
        <f t="shared" ref="O3:O14" si="5">N3*(B3-AH3)</f>
        <v>0</v>
      </c>
      <c r="P3" s="73">
        <f>132+304</f>
        <v>436</v>
      </c>
      <c r="Q3" s="73"/>
      <c r="R3" s="73">
        <v>143</v>
      </c>
      <c r="S3" s="73"/>
      <c r="T3" s="73"/>
      <c r="U3" s="73"/>
      <c r="V3" s="73">
        <v>627</v>
      </c>
      <c r="W3" s="122" t="s">
        <v>23</v>
      </c>
      <c r="X3" s="122">
        <f t="shared" ref="X3:X14" si="6">IF(W3="tak",$C3*$B3,0)</f>
        <v>0</v>
      </c>
      <c r="Y3" s="122" t="s">
        <v>23</v>
      </c>
      <c r="Z3" s="122">
        <f t="shared" ref="Z3:Z14" si="7">IF(Y3="tak",$C3*$B3,0)</f>
        <v>0</v>
      </c>
      <c r="AA3" s="74" t="s">
        <v>23</v>
      </c>
      <c r="AB3" s="74">
        <f t="shared" ref="AB3:AB14" si="8">IF($AA3="tak",$C3*$B3,0)</f>
        <v>0</v>
      </c>
      <c r="AC3" s="74" t="s">
        <v>23</v>
      </c>
      <c r="AD3" s="74">
        <f t="shared" ref="AD3:AD14" si="9">IF(AC3="tak",1.5*$B3,0)</f>
        <v>0</v>
      </c>
      <c r="AE3" s="74">
        <v>9</v>
      </c>
      <c r="AF3" s="74">
        <v>3</v>
      </c>
      <c r="AG3" s="75">
        <v>565</v>
      </c>
      <c r="AH3" s="75">
        <f>B3</f>
        <v>619</v>
      </c>
      <c r="AI3" s="76">
        <f>(IF($F3="tak",IF($E3="bitumiczna",$D3*$B3,($B3*$C3-$G3)),AN3))</f>
        <v>3714</v>
      </c>
      <c r="AJ3" s="76">
        <f t="shared" ref="AJ3:AJ14" si="10">(IF($H3="tak",$B3*$D3,0))</f>
        <v>0</v>
      </c>
      <c r="AK3" s="76">
        <f t="shared" ref="AK3:AK14" si="11">(IF($J3="tak",$B3*$D3,0))</f>
        <v>0</v>
      </c>
      <c r="AL3" s="76">
        <f t="shared" ref="AL3:AL14" si="12">AH3*N3</f>
        <v>309.5</v>
      </c>
      <c r="AM3" s="74" t="s">
        <v>24</v>
      </c>
      <c r="AN3" s="74">
        <f t="shared" ref="AN3:AN14" si="13">IF(AM3="tak",$C3*$B3,0)</f>
        <v>3714</v>
      </c>
      <c r="AO3" s="74" t="s">
        <v>24</v>
      </c>
      <c r="AP3" s="74">
        <f t="shared" ref="AP3:AP14" si="14">IF(AO3="tak",$C3*$B3,0)</f>
        <v>3714</v>
      </c>
      <c r="AQ3" s="100">
        <v>2</v>
      </c>
      <c r="AR3" s="100">
        <v>566</v>
      </c>
      <c r="AS3" s="100">
        <f t="shared" ref="AS3:AS14" si="15">AQ3*AR3</f>
        <v>1132</v>
      </c>
      <c r="AT3" s="100">
        <v>0</v>
      </c>
      <c r="AU3" s="100"/>
      <c r="AV3" s="100">
        <v>0</v>
      </c>
      <c r="AW3" s="100">
        <v>0</v>
      </c>
    </row>
    <row r="4" spans="1:366" s="68" customFormat="1" ht="15" customHeight="1" x14ac:dyDescent="0.45">
      <c r="A4" s="13" t="s">
        <v>35</v>
      </c>
      <c r="B4" s="14">
        <v>129</v>
      </c>
      <c r="C4" s="14">
        <v>4.5</v>
      </c>
      <c r="D4" s="14"/>
      <c r="E4" s="14" t="s">
        <v>153</v>
      </c>
      <c r="F4" s="15" t="s">
        <v>24</v>
      </c>
      <c r="G4" s="15">
        <f t="shared" si="0"/>
        <v>580.5</v>
      </c>
      <c r="H4" s="15" t="s">
        <v>23</v>
      </c>
      <c r="I4" s="15">
        <f t="shared" si="1"/>
        <v>0</v>
      </c>
      <c r="J4" s="15" t="s">
        <v>23</v>
      </c>
      <c r="K4" s="15">
        <f t="shared" si="2"/>
        <v>0</v>
      </c>
      <c r="L4" s="15" t="s">
        <v>23</v>
      </c>
      <c r="M4" s="15">
        <f t="shared" si="3"/>
        <v>0</v>
      </c>
      <c r="N4" s="16">
        <f t="shared" si="4"/>
        <v>1</v>
      </c>
      <c r="O4" s="16">
        <f t="shared" si="5"/>
        <v>129</v>
      </c>
      <c r="P4" s="16">
        <v>129</v>
      </c>
      <c r="Q4" s="16"/>
      <c r="R4" s="16">
        <v>0</v>
      </c>
      <c r="S4" s="16"/>
      <c r="T4" s="16"/>
      <c r="U4" s="16"/>
      <c r="V4" s="16">
        <v>0</v>
      </c>
      <c r="W4" s="123" t="s">
        <v>23</v>
      </c>
      <c r="X4" s="123">
        <f t="shared" si="6"/>
        <v>0</v>
      </c>
      <c r="Y4" s="123" t="s">
        <v>23</v>
      </c>
      <c r="Z4" s="123">
        <f t="shared" si="7"/>
        <v>0</v>
      </c>
      <c r="AA4" s="33" t="s">
        <v>24</v>
      </c>
      <c r="AB4" s="33">
        <f t="shared" si="8"/>
        <v>580.5</v>
      </c>
      <c r="AC4" s="33" t="s">
        <v>23</v>
      </c>
      <c r="AD4" s="33">
        <f t="shared" si="9"/>
        <v>0</v>
      </c>
      <c r="AE4" s="33">
        <v>2</v>
      </c>
      <c r="AF4" s="33">
        <v>0</v>
      </c>
      <c r="AG4" s="34">
        <v>129</v>
      </c>
      <c r="AH4" s="34">
        <f t="shared" ref="AH4:AH9" si="16">B4-P4-R4</f>
        <v>0</v>
      </c>
      <c r="AI4" s="35">
        <f t="shared" ref="AI4:AI14" si="17">(IF($F4="tak",IF($E4="bitumiczna",$D4*$B4,($B4*$C4-$G4)),0))</f>
        <v>0</v>
      </c>
      <c r="AJ4" s="35">
        <f t="shared" si="10"/>
        <v>0</v>
      </c>
      <c r="AK4" s="35">
        <f t="shared" si="11"/>
        <v>0</v>
      </c>
      <c r="AL4" s="35">
        <f t="shared" si="12"/>
        <v>0</v>
      </c>
      <c r="AM4" s="33" t="s">
        <v>23</v>
      </c>
      <c r="AN4" s="33">
        <f t="shared" si="13"/>
        <v>0</v>
      </c>
      <c r="AO4" s="33" t="s">
        <v>23</v>
      </c>
      <c r="AP4" s="33">
        <f t="shared" si="14"/>
        <v>0</v>
      </c>
      <c r="AQ4" s="98">
        <v>0</v>
      </c>
      <c r="AR4" s="98">
        <v>0</v>
      </c>
      <c r="AS4" s="98">
        <f t="shared" si="15"/>
        <v>0</v>
      </c>
      <c r="AT4" s="98">
        <v>0</v>
      </c>
      <c r="AU4" s="98"/>
      <c r="AV4" s="98">
        <v>0</v>
      </c>
      <c r="AW4" s="98">
        <v>0</v>
      </c>
    </row>
    <row r="5" spans="1:366" s="63" customFormat="1" ht="15" customHeight="1" x14ac:dyDescent="0.45">
      <c r="A5" s="17">
        <v>145</v>
      </c>
      <c r="B5" s="18">
        <v>217</v>
      </c>
      <c r="C5" s="18">
        <v>4</v>
      </c>
      <c r="D5" s="18"/>
      <c r="E5" s="18" t="s">
        <v>153</v>
      </c>
      <c r="F5" s="19" t="s">
        <v>24</v>
      </c>
      <c r="G5" s="19">
        <f t="shared" si="0"/>
        <v>0</v>
      </c>
      <c r="H5" s="19" t="s">
        <v>23</v>
      </c>
      <c r="I5" s="19">
        <f t="shared" si="1"/>
        <v>0</v>
      </c>
      <c r="J5" s="19" t="s">
        <v>23</v>
      </c>
      <c r="K5" s="19">
        <f t="shared" si="2"/>
        <v>0</v>
      </c>
      <c r="L5" s="19" t="s">
        <v>23</v>
      </c>
      <c r="M5" s="19">
        <f t="shared" si="3"/>
        <v>0</v>
      </c>
      <c r="N5" s="20">
        <f t="shared" si="4"/>
        <v>1</v>
      </c>
      <c r="O5" s="20">
        <f t="shared" si="5"/>
        <v>0</v>
      </c>
      <c r="P5" s="20">
        <v>0</v>
      </c>
      <c r="Q5" s="20"/>
      <c r="R5" s="20">
        <v>0</v>
      </c>
      <c r="S5" s="20"/>
      <c r="T5" s="20"/>
      <c r="U5" s="20"/>
      <c r="V5" s="20">
        <v>0</v>
      </c>
      <c r="W5" s="124" t="s">
        <v>23</v>
      </c>
      <c r="X5" s="124">
        <f t="shared" si="6"/>
        <v>0</v>
      </c>
      <c r="Y5" s="124" t="s">
        <v>23</v>
      </c>
      <c r="Z5" s="124">
        <f t="shared" si="7"/>
        <v>0</v>
      </c>
      <c r="AA5" s="10" t="s">
        <v>24</v>
      </c>
      <c r="AB5" s="10">
        <f t="shared" si="8"/>
        <v>868</v>
      </c>
      <c r="AC5" s="10" t="s">
        <v>23</v>
      </c>
      <c r="AD5" s="10">
        <f t="shared" si="9"/>
        <v>0</v>
      </c>
      <c r="AE5" s="10">
        <v>3</v>
      </c>
      <c r="AF5" s="10">
        <v>0</v>
      </c>
      <c r="AG5" s="21">
        <v>0</v>
      </c>
      <c r="AH5" s="21">
        <f t="shared" si="16"/>
        <v>217</v>
      </c>
      <c r="AI5" s="22">
        <f t="shared" si="17"/>
        <v>868</v>
      </c>
      <c r="AJ5" s="22">
        <f t="shared" si="10"/>
        <v>0</v>
      </c>
      <c r="AK5" s="22">
        <f t="shared" si="11"/>
        <v>0</v>
      </c>
      <c r="AL5" s="22">
        <f t="shared" si="12"/>
        <v>217</v>
      </c>
      <c r="AM5" s="10" t="s">
        <v>23</v>
      </c>
      <c r="AN5" s="10">
        <f t="shared" si="13"/>
        <v>0</v>
      </c>
      <c r="AO5" s="10" t="s">
        <v>23</v>
      </c>
      <c r="AP5" s="10">
        <f t="shared" si="14"/>
        <v>0</v>
      </c>
      <c r="AQ5" s="96">
        <v>0</v>
      </c>
      <c r="AR5" s="96">
        <v>0</v>
      </c>
      <c r="AS5" s="96">
        <f t="shared" si="15"/>
        <v>0</v>
      </c>
      <c r="AT5" s="96">
        <v>0</v>
      </c>
      <c r="AU5" s="96"/>
      <c r="AV5" s="96">
        <v>0</v>
      </c>
      <c r="AW5" s="96">
        <v>0</v>
      </c>
    </row>
    <row r="6" spans="1:366" s="63" customFormat="1" ht="15" customHeight="1" x14ac:dyDescent="0.45">
      <c r="A6" s="17" t="s">
        <v>36</v>
      </c>
      <c r="B6" s="18">
        <v>230</v>
      </c>
      <c r="C6" s="18">
        <v>4</v>
      </c>
      <c r="D6" s="18"/>
      <c r="E6" s="18" t="s">
        <v>153</v>
      </c>
      <c r="F6" s="19" t="s">
        <v>24</v>
      </c>
      <c r="G6" s="19">
        <f t="shared" si="0"/>
        <v>908</v>
      </c>
      <c r="H6" s="19" t="s">
        <v>23</v>
      </c>
      <c r="I6" s="19">
        <f t="shared" si="1"/>
        <v>0</v>
      </c>
      <c r="J6" s="19" t="s">
        <v>23</v>
      </c>
      <c r="K6" s="19">
        <f t="shared" si="2"/>
        <v>0</v>
      </c>
      <c r="L6" s="19" t="s">
        <v>23</v>
      </c>
      <c r="M6" s="19">
        <f t="shared" si="3"/>
        <v>0</v>
      </c>
      <c r="N6" s="20">
        <f t="shared" si="4"/>
        <v>1</v>
      </c>
      <c r="O6" s="20">
        <f t="shared" si="5"/>
        <v>227</v>
      </c>
      <c r="P6" s="20">
        <v>227</v>
      </c>
      <c r="Q6" s="20"/>
      <c r="R6" s="20">
        <v>0</v>
      </c>
      <c r="S6" s="20"/>
      <c r="T6" s="20"/>
      <c r="U6" s="20"/>
      <c r="V6" s="20">
        <v>0</v>
      </c>
      <c r="W6" s="124" t="s">
        <v>23</v>
      </c>
      <c r="X6" s="124">
        <f t="shared" si="6"/>
        <v>0</v>
      </c>
      <c r="Y6" s="124" t="s">
        <v>23</v>
      </c>
      <c r="Z6" s="124">
        <f t="shared" si="7"/>
        <v>0</v>
      </c>
      <c r="AA6" s="10" t="s">
        <v>24</v>
      </c>
      <c r="AB6" s="10">
        <f t="shared" si="8"/>
        <v>920</v>
      </c>
      <c r="AC6" s="10" t="s">
        <v>23</v>
      </c>
      <c r="AD6" s="10">
        <f t="shared" si="9"/>
        <v>0</v>
      </c>
      <c r="AE6" s="10">
        <v>3</v>
      </c>
      <c r="AF6" s="10">
        <v>0</v>
      </c>
      <c r="AG6" s="21">
        <v>135</v>
      </c>
      <c r="AH6" s="21">
        <f t="shared" si="16"/>
        <v>3</v>
      </c>
      <c r="AI6" s="22">
        <f t="shared" si="17"/>
        <v>12</v>
      </c>
      <c r="AJ6" s="22">
        <f t="shared" si="10"/>
        <v>0</v>
      </c>
      <c r="AK6" s="22">
        <f t="shared" si="11"/>
        <v>0</v>
      </c>
      <c r="AL6" s="22">
        <f t="shared" si="12"/>
        <v>3</v>
      </c>
      <c r="AM6" s="10" t="s">
        <v>23</v>
      </c>
      <c r="AN6" s="10">
        <f t="shared" si="13"/>
        <v>0</v>
      </c>
      <c r="AO6" s="10" t="s">
        <v>23</v>
      </c>
      <c r="AP6" s="10">
        <f t="shared" si="14"/>
        <v>0</v>
      </c>
      <c r="AQ6" s="96">
        <v>0</v>
      </c>
      <c r="AR6" s="96">
        <v>0</v>
      </c>
      <c r="AS6" s="96">
        <f t="shared" si="15"/>
        <v>0</v>
      </c>
      <c r="AT6" s="96">
        <v>0</v>
      </c>
      <c r="AU6" s="96"/>
      <c r="AV6" s="96">
        <v>0</v>
      </c>
      <c r="AW6" s="96">
        <v>0</v>
      </c>
    </row>
    <row r="7" spans="1:366" s="63" customFormat="1" ht="15" customHeight="1" x14ac:dyDescent="0.45">
      <c r="A7" s="17">
        <v>218</v>
      </c>
      <c r="B7" s="18">
        <v>200</v>
      </c>
      <c r="C7" s="18">
        <v>4</v>
      </c>
      <c r="D7" s="18"/>
      <c r="E7" s="18" t="s">
        <v>153</v>
      </c>
      <c r="F7" s="19" t="s">
        <v>24</v>
      </c>
      <c r="G7" s="19">
        <f t="shared" si="0"/>
        <v>0</v>
      </c>
      <c r="H7" s="19" t="s">
        <v>23</v>
      </c>
      <c r="I7" s="19">
        <f t="shared" si="1"/>
        <v>0</v>
      </c>
      <c r="J7" s="19" t="s">
        <v>23</v>
      </c>
      <c r="K7" s="19">
        <f t="shared" si="2"/>
        <v>0</v>
      </c>
      <c r="L7" s="19" t="s">
        <v>23</v>
      </c>
      <c r="M7" s="19">
        <f t="shared" si="3"/>
        <v>0</v>
      </c>
      <c r="N7" s="20">
        <f t="shared" si="4"/>
        <v>1</v>
      </c>
      <c r="O7" s="20">
        <f t="shared" si="5"/>
        <v>0</v>
      </c>
      <c r="P7" s="20">
        <v>0</v>
      </c>
      <c r="Q7" s="20"/>
      <c r="R7" s="20">
        <v>0</v>
      </c>
      <c r="S7" s="20"/>
      <c r="T7" s="20"/>
      <c r="U7" s="20"/>
      <c r="V7" s="20">
        <v>0</v>
      </c>
      <c r="W7" s="124" t="s">
        <v>23</v>
      </c>
      <c r="X7" s="124">
        <f t="shared" si="6"/>
        <v>0</v>
      </c>
      <c r="Y7" s="124" t="s">
        <v>23</v>
      </c>
      <c r="Z7" s="124">
        <f t="shared" si="7"/>
        <v>0</v>
      </c>
      <c r="AA7" s="10" t="s">
        <v>24</v>
      </c>
      <c r="AB7" s="10">
        <f t="shared" si="8"/>
        <v>800</v>
      </c>
      <c r="AC7" s="10" t="s">
        <v>23</v>
      </c>
      <c r="AD7" s="10">
        <f t="shared" si="9"/>
        <v>0</v>
      </c>
      <c r="AE7" s="10">
        <v>0</v>
      </c>
      <c r="AF7" s="10">
        <v>0</v>
      </c>
      <c r="AG7" s="21">
        <v>182</v>
      </c>
      <c r="AH7" s="21">
        <f t="shared" si="16"/>
        <v>200</v>
      </c>
      <c r="AI7" s="22">
        <f t="shared" si="17"/>
        <v>800</v>
      </c>
      <c r="AJ7" s="22">
        <f t="shared" si="10"/>
        <v>0</v>
      </c>
      <c r="AK7" s="22">
        <f t="shared" si="11"/>
        <v>0</v>
      </c>
      <c r="AL7" s="22">
        <f t="shared" si="12"/>
        <v>200</v>
      </c>
      <c r="AM7" s="10" t="s">
        <v>23</v>
      </c>
      <c r="AN7" s="10">
        <f t="shared" si="13"/>
        <v>0</v>
      </c>
      <c r="AO7" s="10" t="s">
        <v>23</v>
      </c>
      <c r="AP7" s="10">
        <f t="shared" si="14"/>
        <v>0</v>
      </c>
      <c r="AQ7" s="96">
        <v>0</v>
      </c>
      <c r="AR7" s="96">
        <v>0</v>
      </c>
      <c r="AS7" s="96">
        <f t="shared" si="15"/>
        <v>0</v>
      </c>
      <c r="AT7" s="96">
        <v>0</v>
      </c>
      <c r="AU7" s="96"/>
      <c r="AV7" s="96">
        <v>0</v>
      </c>
      <c r="AW7" s="96">
        <v>0</v>
      </c>
    </row>
    <row r="8" spans="1:366" s="63" customFormat="1" ht="15" customHeight="1" x14ac:dyDescent="0.45">
      <c r="A8" s="17" t="s">
        <v>35</v>
      </c>
      <c r="B8" s="18">
        <v>46</v>
      </c>
      <c r="C8" s="18">
        <v>3.5</v>
      </c>
      <c r="D8" s="18"/>
      <c r="E8" s="18" t="s">
        <v>153</v>
      </c>
      <c r="F8" s="19" t="s">
        <v>24</v>
      </c>
      <c r="G8" s="19">
        <f t="shared" si="0"/>
        <v>161</v>
      </c>
      <c r="H8" s="19" t="s">
        <v>23</v>
      </c>
      <c r="I8" s="19">
        <f t="shared" si="1"/>
        <v>0</v>
      </c>
      <c r="J8" s="19" t="s">
        <v>23</v>
      </c>
      <c r="K8" s="19">
        <f t="shared" si="2"/>
        <v>0</v>
      </c>
      <c r="L8" s="19" t="s">
        <v>23</v>
      </c>
      <c r="M8" s="19">
        <f t="shared" si="3"/>
        <v>0</v>
      </c>
      <c r="N8" s="20">
        <f t="shared" si="4"/>
        <v>1</v>
      </c>
      <c r="O8" s="20">
        <f t="shared" si="5"/>
        <v>46</v>
      </c>
      <c r="P8" s="20">
        <v>46</v>
      </c>
      <c r="Q8" s="20"/>
      <c r="R8" s="20">
        <v>0</v>
      </c>
      <c r="S8" s="20"/>
      <c r="T8" s="20"/>
      <c r="U8" s="20"/>
      <c r="V8" s="20">
        <v>0</v>
      </c>
      <c r="W8" s="124" t="s">
        <v>23</v>
      </c>
      <c r="X8" s="124">
        <f t="shared" si="6"/>
        <v>0</v>
      </c>
      <c r="Y8" s="124" t="s">
        <v>23</v>
      </c>
      <c r="Z8" s="124">
        <f t="shared" si="7"/>
        <v>0</v>
      </c>
      <c r="AA8" s="10" t="s">
        <v>24</v>
      </c>
      <c r="AB8" s="10">
        <f t="shared" si="8"/>
        <v>161</v>
      </c>
      <c r="AC8" s="10" t="s">
        <v>23</v>
      </c>
      <c r="AD8" s="10">
        <f t="shared" si="9"/>
        <v>0</v>
      </c>
      <c r="AE8" s="10">
        <v>2</v>
      </c>
      <c r="AF8" s="10">
        <v>0</v>
      </c>
      <c r="AG8" s="21">
        <v>38</v>
      </c>
      <c r="AH8" s="21">
        <f t="shared" si="16"/>
        <v>0</v>
      </c>
      <c r="AI8" s="22">
        <f t="shared" si="17"/>
        <v>0</v>
      </c>
      <c r="AJ8" s="22">
        <f t="shared" si="10"/>
        <v>0</v>
      </c>
      <c r="AK8" s="22">
        <f t="shared" si="11"/>
        <v>0</v>
      </c>
      <c r="AL8" s="22">
        <f t="shared" si="12"/>
        <v>0</v>
      </c>
      <c r="AM8" s="10" t="s">
        <v>23</v>
      </c>
      <c r="AN8" s="10">
        <f t="shared" si="13"/>
        <v>0</v>
      </c>
      <c r="AO8" s="10" t="s">
        <v>23</v>
      </c>
      <c r="AP8" s="10">
        <f t="shared" si="14"/>
        <v>0</v>
      </c>
      <c r="AQ8" s="96">
        <v>0</v>
      </c>
      <c r="AR8" s="96">
        <v>0</v>
      </c>
      <c r="AS8" s="96">
        <f t="shared" si="15"/>
        <v>0</v>
      </c>
      <c r="AT8" s="96">
        <v>0</v>
      </c>
      <c r="AU8" s="96"/>
      <c r="AV8" s="96">
        <v>0</v>
      </c>
      <c r="AW8" s="96">
        <v>0</v>
      </c>
    </row>
    <row r="9" spans="1:366" s="68" customFormat="1" ht="15" customHeight="1" x14ac:dyDescent="0.45">
      <c r="A9" s="13" t="s">
        <v>37</v>
      </c>
      <c r="B9" s="14">
        <v>120</v>
      </c>
      <c r="C9" s="14">
        <v>4.5</v>
      </c>
      <c r="D9" s="14"/>
      <c r="E9" s="14" t="s">
        <v>153</v>
      </c>
      <c r="F9" s="15" t="s">
        <v>24</v>
      </c>
      <c r="G9" s="15">
        <f t="shared" si="0"/>
        <v>0</v>
      </c>
      <c r="H9" s="15" t="s">
        <v>23</v>
      </c>
      <c r="I9" s="15">
        <f t="shared" si="1"/>
        <v>0</v>
      </c>
      <c r="J9" s="15" t="s">
        <v>23</v>
      </c>
      <c r="K9" s="15">
        <f t="shared" si="2"/>
        <v>0</v>
      </c>
      <c r="L9" s="15" t="s">
        <v>23</v>
      </c>
      <c r="M9" s="15">
        <f t="shared" si="3"/>
        <v>0</v>
      </c>
      <c r="N9" s="16">
        <f t="shared" si="4"/>
        <v>1</v>
      </c>
      <c r="O9" s="16">
        <f t="shared" si="5"/>
        <v>0</v>
      </c>
      <c r="P9" s="16">
        <v>0</v>
      </c>
      <c r="Q9" s="16"/>
      <c r="R9" s="16">
        <v>0</v>
      </c>
      <c r="S9" s="16"/>
      <c r="T9" s="16"/>
      <c r="U9" s="16"/>
      <c r="V9" s="16">
        <v>0</v>
      </c>
      <c r="W9" s="123" t="s">
        <v>23</v>
      </c>
      <c r="X9" s="123">
        <f t="shared" si="6"/>
        <v>0</v>
      </c>
      <c r="Y9" s="123" t="s">
        <v>23</v>
      </c>
      <c r="Z9" s="123">
        <f t="shared" si="7"/>
        <v>0</v>
      </c>
      <c r="AA9" s="33" t="s">
        <v>24</v>
      </c>
      <c r="AB9" s="33">
        <f t="shared" si="8"/>
        <v>540</v>
      </c>
      <c r="AC9" s="33" t="s">
        <v>23</v>
      </c>
      <c r="AD9" s="33">
        <f t="shared" si="9"/>
        <v>0</v>
      </c>
      <c r="AE9" s="33">
        <v>2</v>
      </c>
      <c r="AF9" s="33">
        <v>0</v>
      </c>
      <c r="AG9" s="34">
        <v>0</v>
      </c>
      <c r="AH9" s="34">
        <f t="shared" si="16"/>
        <v>120</v>
      </c>
      <c r="AI9" s="35">
        <f t="shared" si="17"/>
        <v>540</v>
      </c>
      <c r="AJ9" s="35">
        <f t="shared" si="10"/>
        <v>0</v>
      </c>
      <c r="AK9" s="35">
        <f t="shared" si="11"/>
        <v>0</v>
      </c>
      <c r="AL9" s="35">
        <f t="shared" si="12"/>
        <v>120</v>
      </c>
      <c r="AM9" s="33" t="s">
        <v>23</v>
      </c>
      <c r="AN9" s="33">
        <f t="shared" si="13"/>
        <v>0</v>
      </c>
      <c r="AO9" s="33" t="s">
        <v>23</v>
      </c>
      <c r="AP9" s="33">
        <f t="shared" si="14"/>
        <v>0</v>
      </c>
      <c r="AQ9" s="98">
        <v>0</v>
      </c>
      <c r="AR9" s="98">
        <v>0</v>
      </c>
      <c r="AS9" s="98">
        <f t="shared" si="15"/>
        <v>0</v>
      </c>
      <c r="AT9" s="98">
        <v>0</v>
      </c>
      <c r="AU9" s="98"/>
      <c r="AV9" s="98">
        <v>0</v>
      </c>
      <c r="AW9" s="98">
        <v>0</v>
      </c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</row>
    <row r="10" spans="1:366" s="63" customFormat="1" ht="15" customHeight="1" x14ac:dyDescent="0.45">
      <c r="A10" s="17" t="s">
        <v>38</v>
      </c>
      <c r="B10" s="18">
        <v>441</v>
      </c>
      <c r="C10" s="18">
        <v>4</v>
      </c>
      <c r="D10" s="18"/>
      <c r="E10" s="18" t="s">
        <v>153</v>
      </c>
      <c r="F10" s="19" t="s">
        <v>24</v>
      </c>
      <c r="G10" s="19">
        <f t="shared" si="0"/>
        <v>1764</v>
      </c>
      <c r="H10" s="19" t="s">
        <v>23</v>
      </c>
      <c r="I10" s="19">
        <f t="shared" si="1"/>
        <v>0</v>
      </c>
      <c r="J10" s="19" t="s">
        <v>23</v>
      </c>
      <c r="K10" s="19">
        <f t="shared" si="2"/>
        <v>0</v>
      </c>
      <c r="L10" s="19" t="s">
        <v>23</v>
      </c>
      <c r="M10" s="19">
        <f t="shared" si="3"/>
        <v>0</v>
      </c>
      <c r="N10" s="20">
        <f t="shared" si="4"/>
        <v>1</v>
      </c>
      <c r="O10" s="20">
        <f t="shared" si="5"/>
        <v>441</v>
      </c>
      <c r="P10" s="20">
        <v>89</v>
      </c>
      <c r="Q10" s="20"/>
      <c r="R10" s="20">
        <v>441</v>
      </c>
      <c r="S10" s="20"/>
      <c r="T10" s="20"/>
      <c r="U10" s="20"/>
      <c r="V10" s="20">
        <v>0</v>
      </c>
      <c r="W10" s="124" t="s">
        <v>23</v>
      </c>
      <c r="X10" s="124">
        <f t="shared" si="6"/>
        <v>0</v>
      </c>
      <c r="Y10" s="124" t="s">
        <v>23</v>
      </c>
      <c r="Z10" s="124">
        <f t="shared" si="7"/>
        <v>0</v>
      </c>
      <c r="AA10" s="10" t="s">
        <v>24</v>
      </c>
      <c r="AB10" s="10">
        <f t="shared" si="8"/>
        <v>1764</v>
      </c>
      <c r="AC10" s="10" t="s">
        <v>23</v>
      </c>
      <c r="AD10" s="10">
        <f t="shared" si="9"/>
        <v>0</v>
      </c>
      <c r="AE10" s="10">
        <v>8</v>
      </c>
      <c r="AF10" s="10">
        <v>0</v>
      </c>
      <c r="AG10" s="21">
        <v>213</v>
      </c>
      <c r="AH10" s="21">
        <v>0</v>
      </c>
      <c r="AI10" s="22">
        <f t="shared" si="17"/>
        <v>0</v>
      </c>
      <c r="AJ10" s="22">
        <f t="shared" si="10"/>
        <v>0</v>
      </c>
      <c r="AK10" s="22">
        <f t="shared" si="11"/>
        <v>0</v>
      </c>
      <c r="AL10" s="22">
        <f t="shared" si="12"/>
        <v>0</v>
      </c>
      <c r="AM10" s="10" t="s">
        <v>23</v>
      </c>
      <c r="AN10" s="10">
        <f t="shared" si="13"/>
        <v>0</v>
      </c>
      <c r="AO10" s="10" t="s">
        <v>23</v>
      </c>
      <c r="AP10" s="10">
        <f t="shared" si="14"/>
        <v>0</v>
      </c>
      <c r="AQ10" s="96">
        <v>0</v>
      </c>
      <c r="AR10" s="96">
        <v>0</v>
      </c>
      <c r="AS10" s="96">
        <f t="shared" si="15"/>
        <v>0</v>
      </c>
      <c r="AT10" s="96">
        <v>0</v>
      </c>
      <c r="AU10" s="96"/>
      <c r="AV10" s="96">
        <v>0</v>
      </c>
      <c r="AW10" s="96">
        <v>0</v>
      </c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</row>
    <row r="11" spans="1:366" s="63" customFormat="1" ht="15" customHeight="1" x14ac:dyDescent="0.45">
      <c r="A11" s="17" t="s">
        <v>39</v>
      </c>
      <c r="B11" s="18">
        <v>104</v>
      </c>
      <c r="C11" s="18">
        <v>4</v>
      </c>
      <c r="D11" s="18"/>
      <c r="E11" s="18" t="s">
        <v>153</v>
      </c>
      <c r="F11" s="19" t="s">
        <v>24</v>
      </c>
      <c r="G11" s="19">
        <f t="shared" si="0"/>
        <v>416</v>
      </c>
      <c r="H11" s="19" t="s">
        <v>23</v>
      </c>
      <c r="I11" s="19">
        <f t="shared" si="1"/>
        <v>0</v>
      </c>
      <c r="J11" s="19" t="s">
        <v>23</v>
      </c>
      <c r="K11" s="19">
        <f t="shared" si="2"/>
        <v>0</v>
      </c>
      <c r="L11" s="19" t="s">
        <v>23</v>
      </c>
      <c r="M11" s="19">
        <f t="shared" si="3"/>
        <v>0</v>
      </c>
      <c r="N11" s="20">
        <f t="shared" si="4"/>
        <v>1</v>
      </c>
      <c r="O11" s="20">
        <f t="shared" si="5"/>
        <v>104</v>
      </c>
      <c r="P11" s="20">
        <v>104</v>
      </c>
      <c r="Q11" s="20">
        <v>0</v>
      </c>
      <c r="R11" s="20">
        <v>0</v>
      </c>
      <c r="S11" s="20">
        <v>1</v>
      </c>
      <c r="T11" s="20"/>
      <c r="U11" s="20"/>
      <c r="V11" s="20">
        <v>0</v>
      </c>
      <c r="W11" s="124" t="s">
        <v>23</v>
      </c>
      <c r="X11" s="124">
        <f t="shared" si="6"/>
        <v>0</v>
      </c>
      <c r="Y11" s="124" t="s">
        <v>23</v>
      </c>
      <c r="Z11" s="124">
        <f t="shared" si="7"/>
        <v>0</v>
      </c>
      <c r="AA11" s="10" t="s">
        <v>24</v>
      </c>
      <c r="AB11" s="10">
        <f t="shared" si="8"/>
        <v>416</v>
      </c>
      <c r="AC11" s="10" t="s">
        <v>23</v>
      </c>
      <c r="AD11" s="10">
        <f t="shared" si="9"/>
        <v>0</v>
      </c>
      <c r="AE11" s="10">
        <v>2</v>
      </c>
      <c r="AF11" s="10">
        <v>0</v>
      </c>
      <c r="AG11" s="21">
        <v>0</v>
      </c>
      <c r="AH11" s="21">
        <f>B11-P11-R11</f>
        <v>0</v>
      </c>
      <c r="AI11" s="22">
        <f t="shared" si="17"/>
        <v>0</v>
      </c>
      <c r="AJ11" s="22">
        <f t="shared" si="10"/>
        <v>0</v>
      </c>
      <c r="AK11" s="22">
        <f t="shared" si="11"/>
        <v>0</v>
      </c>
      <c r="AL11" s="22">
        <f t="shared" si="12"/>
        <v>0</v>
      </c>
      <c r="AM11" s="10" t="s">
        <v>23</v>
      </c>
      <c r="AN11" s="10">
        <f t="shared" si="13"/>
        <v>0</v>
      </c>
      <c r="AO11" s="10" t="s">
        <v>23</v>
      </c>
      <c r="AP11" s="10">
        <f t="shared" si="14"/>
        <v>0</v>
      </c>
      <c r="AQ11" s="96">
        <v>0</v>
      </c>
      <c r="AR11" s="96">
        <v>0</v>
      </c>
      <c r="AS11" s="96">
        <f t="shared" si="15"/>
        <v>0</v>
      </c>
      <c r="AT11" s="96">
        <v>0</v>
      </c>
      <c r="AU11" s="96"/>
      <c r="AV11" s="96">
        <v>0</v>
      </c>
      <c r="AW11" s="96">
        <v>0</v>
      </c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</row>
    <row r="12" spans="1:366" s="63" customFormat="1" ht="15" customHeight="1" x14ac:dyDescent="0.45">
      <c r="A12" s="17" t="s">
        <v>40</v>
      </c>
      <c r="B12" s="18">
        <v>260</v>
      </c>
      <c r="C12" s="18">
        <v>4.5</v>
      </c>
      <c r="D12" s="18"/>
      <c r="E12" s="18" t="s">
        <v>155</v>
      </c>
      <c r="F12" s="19" t="s">
        <v>24</v>
      </c>
      <c r="G12" s="19">
        <f t="shared" si="0"/>
        <v>1170</v>
      </c>
      <c r="H12" s="19" t="s">
        <v>23</v>
      </c>
      <c r="I12" s="19">
        <f t="shared" si="1"/>
        <v>0</v>
      </c>
      <c r="J12" s="19" t="s">
        <v>23</v>
      </c>
      <c r="K12" s="19">
        <f t="shared" si="2"/>
        <v>0</v>
      </c>
      <c r="L12" s="19" t="s">
        <v>24</v>
      </c>
      <c r="M12" s="19">
        <f>IF(L12="tak",C12*($B12-$AH12),0)</f>
        <v>1170</v>
      </c>
      <c r="N12" s="20">
        <f t="shared" si="4"/>
        <v>0.5</v>
      </c>
      <c r="O12" s="20">
        <f t="shared" si="5"/>
        <v>130</v>
      </c>
      <c r="P12" s="20">
        <v>260</v>
      </c>
      <c r="Q12" s="20">
        <v>0</v>
      </c>
      <c r="R12" s="20">
        <v>260</v>
      </c>
      <c r="S12" s="20">
        <v>1</v>
      </c>
      <c r="T12" s="20">
        <v>200</v>
      </c>
      <c r="U12" s="20">
        <v>54</v>
      </c>
      <c r="V12" s="20">
        <v>0</v>
      </c>
      <c r="W12" s="124" t="s">
        <v>23</v>
      </c>
      <c r="X12" s="124">
        <f t="shared" si="6"/>
        <v>0</v>
      </c>
      <c r="Y12" s="124" t="s">
        <v>23</v>
      </c>
      <c r="Z12" s="124">
        <f t="shared" si="7"/>
        <v>0</v>
      </c>
      <c r="AA12" s="10" t="s">
        <v>23</v>
      </c>
      <c r="AB12" s="10">
        <f t="shared" si="8"/>
        <v>0</v>
      </c>
      <c r="AC12" s="10" t="s">
        <v>24</v>
      </c>
      <c r="AD12" s="10">
        <f t="shared" si="9"/>
        <v>390</v>
      </c>
      <c r="AE12" s="10">
        <v>4</v>
      </c>
      <c r="AF12" s="10">
        <v>0</v>
      </c>
      <c r="AG12" s="21">
        <v>244</v>
      </c>
      <c r="AH12" s="21">
        <v>0</v>
      </c>
      <c r="AI12" s="22">
        <f t="shared" si="17"/>
        <v>0</v>
      </c>
      <c r="AJ12" s="22">
        <f t="shared" si="10"/>
        <v>0</v>
      </c>
      <c r="AK12" s="22">
        <f t="shared" si="11"/>
        <v>0</v>
      </c>
      <c r="AL12" s="22">
        <f t="shared" si="12"/>
        <v>0</v>
      </c>
      <c r="AM12" s="10" t="s">
        <v>23</v>
      </c>
      <c r="AN12" s="10">
        <f t="shared" si="13"/>
        <v>0</v>
      </c>
      <c r="AO12" s="10" t="s">
        <v>23</v>
      </c>
      <c r="AP12" s="10">
        <f t="shared" si="14"/>
        <v>0</v>
      </c>
      <c r="AQ12" s="96">
        <v>0</v>
      </c>
      <c r="AR12" s="96">
        <v>0</v>
      </c>
      <c r="AS12" s="96">
        <f t="shared" si="15"/>
        <v>0</v>
      </c>
      <c r="AT12" s="96">
        <v>0</v>
      </c>
      <c r="AU12" s="96"/>
      <c r="AV12" s="96">
        <v>0</v>
      </c>
      <c r="AW12" s="96">
        <v>0</v>
      </c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</row>
    <row r="13" spans="1:366" s="63" customFormat="1" ht="15" customHeight="1" x14ac:dyDescent="0.45">
      <c r="A13" s="17" t="s">
        <v>40</v>
      </c>
      <c r="B13" s="18">
        <v>355</v>
      </c>
      <c r="C13" s="18">
        <v>4</v>
      </c>
      <c r="D13" s="18"/>
      <c r="E13" s="18" t="s">
        <v>155</v>
      </c>
      <c r="F13" s="19" t="s">
        <v>24</v>
      </c>
      <c r="G13" s="19">
        <f t="shared" si="0"/>
        <v>1420</v>
      </c>
      <c r="H13" s="19" t="s">
        <v>23</v>
      </c>
      <c r="I13" s="19">
        <f t="shared" si="1"/>
        <v>0</v>
      </c>
      <c r="J13" s="19" t="s">
        <v>23</v>
      </c>
      <c r="K13" s="19">
        <f t="shared" si="2"/>
        <v>0</v>
      </c>
      <c r="L13" s="19" t="s">
        <v>24</v>
      </c>
      <c r="M13" s="19">
        <f>IF(L13="tak",C13*($B13-$AH13),0)</f>
        <v>1420</v>
      </c>
      <c r="N13" s="20">
        <f t="shared" si="4"/>
        <v>1</v>
      </c>
      <c r="O13" s="20">
        <f t="shared" si="5"/>
        <v>355</v>
      </c>
      <c r="P13" s="20">
        <v>355</v>
      </c>
      <c r="Q13" s="20">
        <v>0</v>
      </c>
      <c r="R13" s="20">
        <v>355</v>
      </c>
      <c r="S13" s="20">
        <v>1</v>
      </c>
      <c r="T13" s="20">
        <v>355</v>
      </c>
      <c r="U13" s="20">
        <v>48</v>
      </c>
      <c r="V13" s="20">
        <v>0</v>
      </c>
      <c r="W13" s="124" t="s">
        <v>23</v>
      </c>
      <c r="X13" s="124">
        <f t="shared" si="6"/>
        <v>0</v>
      </c>
      <c r="Y13" s="124" t="s">
        <v>23</v>
      </c>
      <c r="Z13" s="124">
        <f t="shared" si="7"/>
        <v>0</v>
      </c>
      <c r="AA13" s="10" t="s">
        <v>23</v>
      </c>
      <c r="AB13" s="10">
        <f t="shared" si="8"/>
        <v>0</v>
      </c>
      <c r="AC13" s="10" t="s">
        <v>23</v>
      </c>
      <c r="AD13" s="10">
        <f t="shared" si="9"/>
        <v>0</v>
      </c>
      <c r="AE13" s="10">
        <v>12</v>
      </c>
      <c r="AF13" s="10">
        <v>0</v>
      </c>
      <c r="AG13" s="21">
        <v>355</v>
      </c>
      <c r="AH13" s="21">
        <v>0</v>
      </c>
      <c r="AI13" s="22">
        <f t="shared" si="17"/>
        <v>0</v>
      </c>
      <c r="AJ13" s="22">
        <f t="shared" si="10"/>
        <v>0</v>
      </c>
      <c r="AK13" s="22">
        <f t="shared" si="11"/>
        <v>0</v>
      </c>
      <c r="AL13" s="22">
        <f t="shared" si="12"/>
        <v>0</v>
      </c>
      <c r="AM13" s="10" t="s">
        <v>23</v>
      </c>
      <c r="AN13" s="10">
        <f t="shared" si="13"/>
        <v>0</v>
      </c>
      <c r="AO13" s="10" t="s">
        <v>23</v>
      </c>
      <c r="AP13" s="10">
        <f t="shared" si="14"/>
        <v>0</v>
      </c>
      <c r="AQ13" s="96">
        <v>0</v>
      </c>
      <c r="AR13" s="96">
        <v>0</v>
      </c>
      <c r="AS13" s="96">
        <f t="shared" si="15"/>
        <v>0</v>
      </c>
      <c r="AT13" s="96">
        <v>0</v>
      </c>
      <c r="AU13" s="96"/>
      <c r="AV13" s="96">
        <v>0</v>
      </c>
      <c r="AW13" s="96">
        <v>0</v>
      </c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</row>
    <row r="14" spans="1:366" s="63" customFormat="1" ht="15" customHeight="1" x14ac:dyDescent="0.45">
      <c r="A14" s="17">
        <v>112</v>
      </c>
      <c r="B14" s="18">
        <v>200</v>
      </c>
      <c r="C14" s="18">
        <v>4</v>
      </c>
      <c r="D14" s="18"/>
      <c r="E14" s="18" t="s">
        <v>153</v>
      </c>
      <c r="F14" s="19" t="s">
        <v>24</v>
      </c>
      <c r="G14" s="19">
        <f t="shared" si="0"/>
        <v>672</v>
      </c>
      <c r="H14" s="19" t="s">
        <v>23</v>
      </c>
      <c r="I14" s="19">
        <f t="shared" si="1"/>
        <v>0</v>
      </c>
      <c r="J14" s="19" t="s">
        <v>23</v>
      </c>
      <c r="K14" s="19">
        <f t="shared" si="2"/>
        <v>0</v>
      </c>
      <c r="L14" s="19" t="s">
        <v>23</v>
      </c>
      <c r="M14" s="19">
        <f>IF(L14="tak",2.5*($B14-$AH14),0)</f>
        <v>0</v>
      </c>
      <c r="N14" s="20">
        <f t="shared" si="4"/>
        <v>1</v>
      </c>
      <c r="O14" s="20">
        <f t="shared" si="5"/>
        <v>168</v>
      </c>
      <c r="P14" s="20">
        <v>168</v>
      </c>
      <c r="Q14" s="20">
        <v>0</v>
      </c>
      <c r="R14" s="20">
        <v>0</v>
      </c>
      <c r="S14" s="20"/>
      <c r="T14" s="20"/>
      <c r="U14" s="20"/>
      <c r="V14" s="20">
        <v>0</v>
      </c>
      <c r="W14" s="124" t="s">
        <v>23</v>
      </c>
      <c r="X14" s="124">
        <f t="shared" si="6"/>
        <v>0</v>
      </c>
      <c r="Y14" s="124" t="s">
        <v>23</v>
      </c>
      <c r="Z14" s="124">
        <f t="shared" si="7"/>
        <v>0</v>
      </c>
      <c r="AA14" s="10" t="s">
        <v>24</v>
      </c>
      <c r="AB14" s="10">
        <f t="shared" si="8"/>
        <v>800</v>
      </c>
      <c r="AC14" s="10" t="s">
        <v>23</v>
      </c>
      <c r="AD14" s="10">
        <f t="shared" si="9"/>
        <v>0</v>
      </c>
      <c r="AE14" s="10">
        <v>4</v>
      </c>
      <c r="AF14" s="10">
        <v>0</v>
      </c>
      <c r="AG14" s="21">
        <v>189</v>
      </c>
      <c r="AH14" s="21">
        <f>B14-P14-R14</f>
        <v>32</v>
      </c>
      <c r="AI14" s="22">
        <f t="shared" si="17"/>
        <v>128</v>
      </c>
      <c r="AJ14" s="22">
        <f t="shared" si="10"/>
        <v>0</v>
      </c>
      <c r="AK14" s="22">
        <f t="shared" si="11"/>
        <v>0</v>
      </c>
      <c r="AL14" s="22">
        <f t="shared" si="12"/>
        <v>32</v>
      </c>
      <c r="AM14" s="10" t="s">
        <v>23</v>
      </c>
      <c r="AN14" s="10">
        <f t="shared" si="13"/>
        <v>0</v>
      </c>
      <c r="AO14" s="10" t="s">
        <v>23</v>
      </c>
      <c r="AP14" s="10">
        <f t="shared" si="14"/>
        <v>0</v>
      </c>
      <c r="AQ14" s="96">
        <v>0</v>
      </c>
      <c r="AR14" s="96">
        <v>0</v>
      </c>
      <c r="AS14" s="96">
        <f t="shared" si="15"/>
        <v>0</v>
      </c>
      <c r="AT14" s="96">
        <v>0</v>
      </c>
      <c r="AU14" s="96"/>
      <c r="AV14" s="96">
        <v>0</v>
      </c>
      <c r="AW14" s="96">
        <v>0</v>
      </c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</row>
    <row r="15" spans="1:366" s="93" customFormat="1" ht="30" customHeight="1" x14ac:dyDescent="0.45">
      <c r="A15" s="104" t="s">
        <v>171</v>
      </c>
      <c r="B15" s="14"/>
      <c r="C15" s="14"/>
      <c r="D15" s="14"/>
      <c r="E15" s="14"/>
      <c r="F15" s="15"/>
      <c r="G15" s="15"/>
      <c r="H15" s="15"/>
      <c r="I15" s="15"/>
      <c r="J15" s="15"/>
      <c r="K15" s="15"/>
      <c r="L15" s="15"/>
      <c r="M15" s="15"/>
      <c r="N15" s="16"/>
      <c r="O15" s="16"/>
      <c r="P15" s="16">
        <v>14</v>
      </c>
      <c r="Q15" s="16">
        <v>0</v>
      </c>
      <c r="R15" s="16">
        <f>565+250+930</f>
        <v>1745</v>
      </c>
      <c r="S15" s="16">
        <v>1</v>
      </c>
      <c r="T15" s="16"/>
      <c r="U15" s="16"/>
      <c r="V15" s="16"/>
      <c r="W15" s="123"/>
      <c r="X15" s="123"/>
      <c r="Y15" s="123"/>
      <c r="Z15" s="123"/>
      <c r="AA15" s="33"/>
      <c r="AB15" s="33"/>
      <c r="AC15" s="33"/>
      <c r="AD15" s="33"/>
      <c r="AE15" s="33"/>
      <c r="AF15" s="33"/>
      <c r="AG15" s="34"/>
      <c r="AH15" s="34"/>
      <c r="AI15" s="35"/>
      <c r="AJ15" s="35"/>
      <c r="AK15" s="35"/>
      <c r="AL15" s="35"/>
      <c r="AM15" s="33"/>
      <c r="AN15" s="33"/>
      <c r="AO15" s="33"/>
      <c r="AP15" s="103"/>
      <c r="AQ15" s="98"/>
      <c r="AR15" s="98"/>
      <c r="AS15" s="98"/>
      <c r="AT15" s="98">
        <v>0</v>
      </c>
      <c r="AU15" s="98"/>
      <c r="AV15" s="98">
        <v>0</v>
      </c>
      <c r="AW15" s="98">
        <v>0</v>
      </c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</row>
    <row r="16" spans="1:366" ht="15" customHeight="1" x14ac:dyDescent="0.45">
      <c r="A16" s="61" t="s">
        <v>29</v>
      </c>
      <c r="B16" s="26"/>
      <c r="C16" s="26"/>
      <c r="D16" s="26"/>
      <c r="E16" s="26"/>
      <c r="F16" s="26">
        <f>SUM(G3:G14)</f>
        <v>7091.5</v>
      </c>
      <c r="G16" s="26"/>
      <c r="H16" s="26">
        <f>SUM(I3:I14)</f>
        <v>0</v>
      </c>
      <c r="I16" s="26"/>
      <c r="J16" s="26">
        <f>SUM(K3:K14)</f>
        <v>0</v>
      </c>
      <c r="K16" s="26"/>
      <c r="L16" s="26">
        <f>SUM(M3:M14)</f>
        <v>2590</v>
      </c>
      <c r="M16" s="26"/>
      <c r="N16" s="28">
        <f>SUM(O3:O14)</f>
        <v>1600</v>
      </c>
      <c r="O16" s="26"/>
      <c r="P16" s="28">
        <f>SUM(P3:P15)</f>
        <v>1828</v>
      </c>
      <c r="Q16" s="28">
        <v>276</v>
      </c>
      <c r="R16" s="28">
        <f>SUM(R3:R15)</f>
        <v>2944</v>
      </c>
      <c r="S16" s="25">
        <f t="shared" ref="S16" si="18">SUM(S8:S15)</f>
        <v>4</v>
      </c>
      <c r="T16" s="28">
        <f t="shared" ref="T16:U16" si="19">SUM(T3:T15)</f>
        <v>555</v>
      </c>
      <c r="U16" s="28">
        <f t="shared" si="19"/>
        <v>102</v>
      </c>
      <c r="V16" s="28">
        <f>SUM(V3:V14)</f>
        <v>627</v>
      </c>
      <c r="W16" s="28">
        <f>SUM(X3:X14)</f>
        <v>0</v>
      </c>
      <c r="X16" s="28">
        <f>X3</f>
        <v>0</v>
      </c>
      <c r="Y16" s="28">
        <f>SUM(Z3:Z14)</f>
        <v>0</v>
      </c>
      <c r="Z16" s="28">
        <f>Z3</f>
        <v>0</v>
      </c>
      <c r="AA16" s="26">
        <f>SUM(AB3:AB14)</f>
        <v>6849.5</v>
      </c>
      <c r="AB16" s="26"/>
      <c r="AC16" s="28">
        <f>SUM(AD3:AD14)</f>
        <v>390</v>
      </c>
      <c r="AD16" s="26"/>
      <c r="AE16" s="27">
        <f>SUM(AE3:AE14)</f>
        <v>51</v>
      </c>
      <c r="AF16" s="27">
        <f>SUM(AF3:AF14)</f>
        <v>3</v>
      </c>
      <c r="AG16" s="28">
        <f>SUM(AG3:AG14)</f>
        <v>2050</v>
      </c>
      <c r="AH16" s="26"/>
      <c r="AI16" s="28">
        <f>SUM(AI3:AI14)</f>
        <v>6062</v>
      </c>
      <c r="AJ16" s="28">
        <f>SUM(AJ3:AJ14)</f>
        <v>0</v>
      </c>
      <c r="AK16" s="28">
        <f>SUM(AK3:AK14)</f>
        <v>0</v>
      </c>
      <c r="AL16" s="28">
        <f>SUM(AL3:AL14)</f>
        <v>881.5</v>
      </c>
      <c r="AM16" s="28">
        <f>SUM(AN3:AN14)</f>
        <v>3714</v>
      </c>
      <c r="AN16" s="28">
        <f>AN3</f>
        <v>3714</v>
      </c>
      <c r="AO16" s="28">
        <f>SUM(AP3:AP14)</f>
        <v>3714</v>
      </c>
      <c r="AP16" s="29"/>
      <c r="AQ16" s="151">
        <f>SUM(AR3:AR14)</f>
        <v>566</v>
      </c>
      <c r="AR16" s="151"/>
      <c r="AS16" s="62">
        <f>SUM(AS3:AS14)</f>
        <v>1132</v>
      </c>
      <c r="AT16" s="28">
        <f>SUM(AT3:AT15)</f>
        <v>0</v>
      </c>
      <c r="AU16" s="132">
        <v>0</v>
      </c>
      <c r="AV16" s="28">
        <f>SUM(AV3:AV15)</f>
        <v>0</v>
      </c>
      <c r="AW16" s="28">
        <f>SUM(AW3:AW15)</f>
        <v>0</v>
      </c>
    </row>
    <row r="17" spans="1:49" ht="15" customHeight="1" x14ac:dyDescent="0.45">
      <c r="A17" s="23" t="s">
        <v>30</v>
      </c>
      <c r="B17" s="30"/>
      <c r="C17" s="30"/>
      <c r="D17" s="30"/>
      <c r="E17" s="30"/>
      <c r="F17" s="30" t="s">
        <v>31</v>
      </c>
      <c r="G17" s="30"/>
      <c r="H17" s="30" t="s">
        <v>31</v>
      </c>
      <c r="I17" s="30"/>
      <c r="J17" s="30" t="s">
        <v>31</v>
      </c>
      <c r="K17" s="30"/>
      <c r="L17" s="30" t="s">
        <v>31</v>
      </c>
      <c r="M17" s="30"/>
      <c r="N17" s="30" t="s">
        <v>31</v>
      </c>
      <c r="O17" s="30"/>
      <c r="P17" s="30" t="s">
        <v>32</v>
      </c>
      <c r="Q17" s="30" t="s">
        <v>32</v>
      </c>
      <c r="R17" s="30" t="s">
        <v>32</v>
      </c>
      <c r="S17" s="66" t="s">
        <v>213</v>
      </c>
      <c r="T17" s="30" t="s">
        <v>32</v>
      </c>
      <c r="U17" s="30" t="s">
        <v>32</v>
      </c>
      <c r="V17" s="30" t="s">
        <v>32</v>
      </c>
      <c r="W17" s="30" t="s">
        <v>31</v>
      </c>
      <c r="X17" s="30"/>
      <c r="Y17" s="30" t="s">
        <v>31</v>
      </c>
      <c r="Z17" s="30"/>
      <c r="AA17" s="30" t="s">
        <v>31</v>
      </c>
      <c r="AB17" s="30"/>
      <c r="AC17" s="30" t="s">
        <v>31</v>
      </c>
      <c r="AD17" s="30"/>
      <c r="AE17" s="30" t="s">
        <v>33</v>
      </c>
      <c r="AF17" s="30" t="s">
        <v>33</v>
      </c>
      <c r="AG17" s="30" t="s">
        <v>32</v>
      </c>
      <c r="AH17" s="30"/>
      <c r="AI17" s="30" t="s">
        <v>31</v>
      </c>
      <c r="AJ17" s="30" t="s">
        <v>31</v>
      </c>
      <c r="AK17" s="30" t="s">
        <v>31</v>
      </c>
      <c r="AL17" s="30" t="s">
        <v>31</v>
      </c>
      <c r="AM17" s="30" t="s">
        <v>31</v>
      </c>
      <c r="AN17" s="30"/>
      <c r="AO17" s="30" t="s">
        <v>31</v>
      </c>
      <c r="AP17" s="30"/>
      <c r="AQ17" s="152" t="s">
        <v>32</v>
      </c>
      <c r="AR17" s="152"/>
      <c r="AS17" s="30" t="s">
        <v>31</v>
      </c>
      <c r="AT17" s="30" t="s">
        <v>32</v>
      </c>
      <c r="AU17" s="66" t="s">
        <v>32</v>
      </c>
      <c r="AV17" s="30" t="s">
        <v>32</v>
      </c>
      <c r="AW17" s="30" t="s">
        <v>32</v>
      </c>
    </row>
    <row r="18" spans="1:49" ht="15" customHeight="1" x14ac:dyDescent="0.45">
      <c r="A18" s="31" t="s">
        <v>34</v>
      </c>
      <c r="B18" s="32"/>
      <c r="C18" s="32"/>
      <c r="D18" s="32"/>
      <c r="E18" s="32"/>
      <c r="F18" s="32">
        <f>F16*'ZX14'!D3</f>
        <v>0</v>
      </c>
      <c r="G18" s="32"/>
      <c r="H18" s="32">
        <f>H16*'ZX14'!E3</f>
        <v>0</v>
      </c>
      <c r="I18" s="32"/>
      <c r="J18" s="32">
        <f>J16*'ZX14'!F3</f>
        <v>0</v>
      </c>
      <c r="K18" s="32"/>
      <c r="L18" s="32">
        <f>L16*'ZX14'!G3</f>
        <v>0</v>
      </c>
      <c r="M18" s="32"/>
      <c r="N18" s="32">
        <f>N16*'ZX14'!H3</f>
        <v>0</v>
      </c>
      <c r="O18" s="32"/>
      <c r="P18" s="32">
        <f>P16*'ZX14'!I3</f>
        <v>0</v>
      </c>
      <c r="Q18" s="32">
        <f>Q16*'ZX14'!J3</f>
        <v>0</v>
      </c>
      <c r="R18" s="32">
        <f>R16*'ZX14'!K3</f>
        <v>0</v>
      </c>
      <c r="S18" s="32">
        <f>S16*'ZX14'!L3</f>
        <v>0</v>
      </c>
      <c r="T18" s="32">
        <f>T16*'ZX14'!M3</f>
        <v>0</v>
      </c>
      <c r="U18" s="32">
        <f>U16*'ZX14'!N3</f>
        <v>0</v>
      </c>
      <c r="V18" s="32">
        <f>V16*'ZX14'!P3</f>
        <v>0</v>
      </c>
      <c r="W18" s="32">
        <f>W16*'ZX14'!Q3</f>
        <v>0</v>
      </c>
      <c r="X18" s="32">
        <f>X16*'ZX14'!R3</f>
        <v>0</v>
      </c>
      <c r="Y18" s="32">
        <f>Y16*'ZX14'!R3</f>
        <v>0</v>
      </c>
      <c r="Z18" s="32">
        <f>Z16*'ZX14'!AI3</f>
        <v>0</v>
      </c>
      <c r="AA18" s="32">
        <f>AA16*'ZX14'!S3</f>
        <v>0</v>
      </c>
      <c r="AB18" s="32"/>
      <c r="AC18" s="32">
        <f>AC16*'ZX14'!T3</f>
        <v>0</v>
      </c>
      <c r="AD18" s="32"/>
      <c r="AE18" s="32">
        <f>AE16*'ZX14'!U3</f>
        <v>0</v>
      </c>
      <c r="AF18" s="32">
        <f>AF16*'ZX14'!V3</f>
        <v>0</v>
      </c>
      <c r="AG18" s="32">
        <f>AG16*'ZX14'!W3</f>
        <v>0</v>
      </c>
      <c r="AH18" s="32"/>
      <c r="AI18" s="32">
        <f>AI16*'ZX14'!Z3</f>
        <v>0</v>
      </c>
      <c r="AJ18" s="32">
        <f>AJ16*'ZX14'!AA3</f>
        <v>0</v>
      </c>
      <c r="AK18" s="32">
        <f>AK16*'ZX14'!AB3</f>
        <v>0</v>
      </c>
      <c r="AL18" s="32">
        <f>AL16*'ZX14'!AC3</f>
        <v>0</v>
      </c>
      <c r="AM18" s="32">
        <f>AM16*'ZX14'!AD3</f>
        <v>0</v>
      </c>
      <c r="AN18" s="32"/>
      <c r="AO18" s="32">
        <f>AO16*'ZX14'!AE3</f>
        <v>0</v>
      </c>
      <c r="AP18" s="32"/>
      <c r="AQ18" s="150">
        <f>AQ16*'ZX14'!AF3</f>
        <v>0</v>
      </c>
      <c r="AR18" s="150"/>
      <c r="AS18" s="32">
        <f>AS16*'ZX14'!$AH$3</f>
        <v>0</v>
      </c>
      <c r="AT18" s="32">
        <f>AT16*'ZX14'!AI3</f>
        <v>0</v>
      </c>
      <c r="AU18" s="32">
        <f>AU16*'ZX14'!AJ3</f>
        <v>0</v>
      </c>
      <c r="AV18" s="32">
        <f>AV16*'ZX14'!AK3</f>
        <v>0</v>
      </c>
      <c r="AW18" s="32">
        <f>AW16*'ZX14'!AL3</f>
        <v>0</v>
      </c>
    </row>
    <row r="19" spans="1:49" ht="15" customHeight="1" x14ac:dyDescent="0.45"/>
    <row r="20" spans="1:49" ht="15" customHeight="1" x14ac:dyDescent="0.45"/>
    <row r="21" spans="1:49" ht="15" customHeight="1" x14ac:dyDescent="0.45"/>
    <row r="22" spans="1:49" ht="15" customHeight="1" x14ac:dyDescent="0.45"/>
    <row r="23" spans="1:49" ht="15" customHeight="1" x14ac:dyDescent="0.45"/>
    <row r="24" spans="1:49" ht="15" customHeight="1" x14ac:dyDescent="0.45"/>
    <row r="25" spans="1:49" ht="15" customHeight="1" x14ac:dyDescent="0.45"/>
    <row r="26" spans="1:49" ht="15" customHeight="1" x14ac:dyDescent="0.45"/>
    <row r="27" spans="1:49" ht="15" customHeight="1" x14ac:dyDescent="0.45"/>
    <row r="28" spans="1:49" ht="15" customHeight="1" x14ac:dyDescent="0.45"/>
    <row r="29" spans="1:49" ht="15" customHeight="1" x14ac:dyDescent="0.45"/>
    <row r="30" spans="1:49" ht="15" customHeight="1" x14ac:dyDescent="0.45"/>
    <row r="31" spans="1:49" ht="15" customHeight="1" x14ac:dyDescent="0.45"/>
    <row r="32" spans="1:49" ht="15" customHeight="1" x14ac:dyDescent="0.45"/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8" ht="15" customHeight="1" x14ac:dyDescent="0.45"/>
    <row r="39" ht="15" customHeight="1" x14ac:dyDescent="0.45"/>
    <row r="40" ht="15" customHeight="1" x14ac:dyDescent="0.45"/>
    <row r="41" ht="15" customHeight="1" x14ac:dyDescent="0.45"/>
    <row r="42" ht="15" customHeight="1" x14ac:dyDescent="0.45"/>
    <row r="43" ht="15" customHeight="1" x14ac:dyDescent="0.45"/>
    <row r="44" ht="15" customHeight="1" x14ac:dyDescent="0.45"/>
    <row r="45" ht="15" customHeight="1" x14ac:dyDescent="0.45"/>
    <row r="46" ht="15" customHeight="1" x14ac:dyDescent="0.45"/>
    <row r="47" ht="15" customHeight="1" x14ac:dyDescent="0.45"/>
  </sheetData>
  <sheetProtection algorithmName="SHA-512" hashValue="O1Ar1rlUi4r1dXkdIW740bZFUfx5RrogrqKm7fsSmpj6YwXeNLPBT6cnJCiCcLFk7tM92FBHgvdCrlp3HDUjqQ==" saltValue="BT1KeC+w/RnXqsvN6V7+gQ==" spinCount="100000" sheet="1" objects="1" scenarios="1"/>
  <customSheetViews>
    <customSheetView guid="{2789FC04-2E36-4D35-9415-F233AAB86BF1}">
      <pane xSplit="1" topLeftCell="B1" activePane="topRight" state="frozen"/>
      <selection pane="topRight" activeCell="E26" sqref="E26"/>
      <pageMargins left="0.7" right="0.7" top="0.75" bottom="0.75" header="0.51180555555555496" footer="0.51180555555555496"/>
      <pageSetup paperSize="9" firstPageNumber="0" orientation="portrait" horizontalDpi="4294967294" verticalDpi="0" r:id="rId1"/>
    </customSheetView>
  </customSheetViews>
  <mergeCells count="16">
    <mergeCell ref="W2:X2"/>
    <mergeCell ref="Y2:Z2"/>
    <mergeCell ref="A1:E1"/>
    <mergeCell ref="F2:G2"/>
    <mergeCell ref="AA2:AB2"/>
    <mergeCell ref="L2:M2"/>
    <mergeCell ref="J2:K2"/>
    <mergeCell ref="H2:I2"/>
    <mergeCell ref="F1:Z1"/>
    <mergeCell ref="AA1:AW1"/>
    <mergeCell ref="AQ18:AR18"/>
    <mergeCell ref="AQ16:AR16"/>
    <mergeCell ref="AQ17:AR17"/>
    <mergeCell ref="AC2:AD2"/>
    <mergeCell ref="AM2:AN2"/>
    <mergeCell ref="AO2:AP2"/>
  </mergeCells>
  <pageMargins left="0.7" right="0.7" top="0.75" bottom="0.75" header="0.51180555555555496" footer="0.51180555555555496"/>
  <pageSetup paperSize="9" firstPageNumber="0" orientation="portrait" horizontalDpi="4294967294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B47"/>
  <sheetViews>
    <sheetView topLeftCell="A4" zoomScaleNormal="100" workbookViewId="0">
      <pane xSplit="1" topLeftCell="K1" activePane="topRight" state="frozen"/>
      <selection activeCell="G20" sqref="G20"/>
      <selection pane="topRight" activeCell="A4" sqref="A1:XFD1048576"/>
    </sheetView>
  </sheetViews>
  <sheetFormatPr defaultColWidth="13.3984375" defaultRowHeight="14.25" x14ac:dyDescent="0.45"/>
  <cols>
    <col min="1" max="1" width="38.73046875" bestFit="1" customWidth="1"/>
    <col min="2" max="2" width="15.73046875" bestFit="1" customWidth="1"/>
    <col min="3" max="3" width="18.265625" bestFit="1" customWidth="1"/>
    <col min="4" max="4" width="16.265625" bestFit="1" customWidth="1"/>
    <col min="5" max="5" width="22" bestFit="1" customWidth="1"/>
  </cols>
  <sheetData>
    <row r="1" spans="1:366" s="63" customFormat="1" x14ac:dyDescent="0.45">
      <c r="A1" s="157" t="s">
        <v>221</v>
      </c>
      <c r="B1" s="158"/>
      <c r="C1" s="158"/>
      <c r="D1" s="158"/>
      <c r="E1" s="159"/>
      <c r="F1" s="162" t="s">
        <v>222</v>
      </c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4"/>
      <c r="AA1" s="165" t="s">
        <v>232</v>
      </c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</row>
    <row r="2" spans="1:366" s="67" customFormat="1" ht="82.5" customHeight="1" thickBot="1" x14ac:dyDescent="0.5">
      <c r="A2" s="1" t="s">
        <v>0</v>
      </c>
      <c r="B2" s="1" t="s">
        <v>1</v>
      </c>
      <c r="C2" s="1" t="s">
        <v>220</v>
      </c>
      <c r="D2" s="91" t="s">
        <v>168</v>
      </c>
      <c r="E2" s="1" t="s">
        <v>152</v>
      </c>
      <c r="F2" s="172" t="s">
        <v>18</v>
      </c>
      <c r="G2" s="173"/>
      <c r="H2" s="172" t="s">
        <v>179</v>
      </c>
      <c r="I2" s="173"/>
      <c r="J2" s="172" t="s">
        <v>180</v>
      </c>
      <c r="K2" s="173"/>
      <c r="L2" s="172" t="s">
        <v>170</v>
      </c>
      <c r="M2" s="173"/>
      <c r="N2" s="2" t="s">
        <v>9</v>
      </c>
      <c r="O2" s="2" t="s">
        <v>19</v>
      </c>
      <c r="P2" s="2" t="s">
        <v>10</v>
      </c>
      <c r="Q2" s="2" t="s">
        <v>211</v>
      </c>
      <c r="R2" s="2" t="s">
        <v>11</v>
      </c>
      <c r="S2" s="2" t="s">
        <v>208</v>
      </c>
      <c r="T2" s="2" t="s">
        <v>209</v>
      </c>
      <c r="U2" s="2" t="s">
        <v>216</v>
      </c>
      <c r="V2" s="2" t="s">
        <v>12</v>
      </c>
      <c r="W2" s="170" t="s">
        <v>181</v>
      </c>
      <c r="X2" s="171"/>
      <c r="Y2" s="170" t="s">
        <v>182</v>
      </c>
      <c r="Z2" s="171"/>
      <c r="AA2" s="168" t="s">
        <v>183</v>
      </c>
      <c r="AB2" s="169"/>
      <c r="AC2" s="168" t="s">
        <v>178</v>
      </c>
      <c r="AD2" s="169"/>
      <c r="AE2" s="3" t="s">
        <v>13</v>
      </c>
      <c r="AF2" s="3" t="s">
        <v>14</v>
      </c>
      <c r="AG2" s="3" t="s">
        <v>15</v>
      </c>
      <c r="AH2" s="3" t="s">
        <v>195</v>
      </c>
      <c r="AI2" s="3" t="s">
        <v>18</v>
      </c>
      <c r="AJ2" s="3" t="s">
        <v>179</v>
      </c>
      <c r="AK2" s="3" t="s">
        <v>180</v>
      </c>
      <c r="AL2" s="3" t="s">
        <v>19</v>
      </c>
      <c r="AM2" s="168" t="s">
        <v>184</v>
      </c>
      <c r="AN2" s="169"/>
      <c r="AO2" s="168" t="s">
        <v>185</v>
      </c>
      <c r="AP2" s="169"/>
      <c r="AQ2" s="94" t="s">
        <v>6</v>
      </c>
      <c r="AR2" s="94" t="s">
        <v>7</v>
      </c>
      <c r="AS2" s="94" t="s">
        <v>8</v>
      </c>
      <c r="AT2" s="94" t="s">
        <v>196</v>
      </c>
      <c r="AU2" s="147" t="s">
        <v>224</v>
      </c>
      <c r="AV2" s="94" t="s">
        <v>197</v>
      </c>
      <c r="AW2" s="94" t="s">
        <v>204</v>
      </c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</row>
    <row r="3" spans="1:366" s="58" customFormat="1" ht="15" customHeight="1" x14ac:dyDescent="0.45">
      <c r="A3" s="44" t="s">
        <v>165</v>
      </c>
      <c r="B3" s="45">
        <v>2158</v>
      </c>
      <c r="C3" s="45">
        <v>6</v>
      </c>
      <c r="D3" s="45">
        <v>0.5</v>
      </c>
      <c r="E3" s="45" t="s">
        <v>154</v>
      </c>
      <c r="F3" s="46" t="s">
        <v>24</v>
      </c>
      <c r="G3" s="46">
        <f t="shared" ref="G3:G22" si="0">IF($F3="tak",IF($E3="bitumiczna",2.5*($B3-$AH3),$C3*($B3-$AH3)),0)</f>
        <v>5152.5</v>
      </c>
      <c r="H3" s="46" t="s">
        <v>24</v>
      </c>
      <c r="I3" s="46">
        <f t="shared" ref="I3:I22" si="1">IF($H3="tak",2.5*($B3-$AH3),IF($E3="bitumiczna",2.5*($B3-$AH3),0))</f>
        <v>5152.5</v>
      </c>
      <c r="J3" s="46" t="s">
        <v>23</v>
      </c>
      <c r="K3" s="46">
        <f t="shared" ref="K3:K22" si="2">IF(J3="tak",2.5*($B3-$AH3),0)</f>
        <v>0</v>
      </c>
      <c r="L3" s="46" t="s">
        <v>23</v>
      </c>
      <c r="M3" s="46">
        <f t="shared" ref="M3:M22" si="3">IF(L3="tak",2.5*($B3-$AH3),0)</f>
        <v>0</v>
      </c>
      <c r="N3" s="47">
        <v>1.2</v>
      </c>
      <c r="O3" s="47">
        <f t="shared" ref="O3:O14" si="4">N3*(B3-AH3)</f>
        <v>2473.1999999999998</v>
      </c>
      <c r="P3" s="47">
        <v>2061</v>
      </c>
      <c r="Q3" s="47"/>
      <c r="R3" s="47">
        <v>251</v>
      </c>
      <c r="S3" s="47"/>
      <c r="T3" s="47"/>
      <c r="U3" s="47"/>
      <c r="V3" s="47">
        <v>3200</v>
      </c>
      <c r="W3" s="127" t="s">
        <v>23</v>
      </c>
      <c r="X3" s="127">
        <f t="shared" ref="X3:X14" si="5">IF(W3="tak",$C3*$B3,0)</f>
        <v>0</v>
      </c>
      <c r="Y3" s="127" t="s">
        <v>23</v>
      </c>
      <c r="Z3" s="127">
        <f t="shared" ref="Z3:Z14" si="6">IF(Y3="tak",$C3*$B3,0)</f>
        <v>0</v>
      </c>
      <c r="AA3" s="48" t="s">
        <v>23</v>
      </c>
      <c r="AB3" s="48">
        <f t="shared" ref="AB3:AB22" si="7">IF($AA3="tak",$C3*$B3,0)</f>
        <v>0</v>
      </c>
      <c r="AC3" s="48" t="s">
        <v>23</v>
      </c>
      <c r="AD3" s="48">
        <f t="shared" ref="AD3:AD20" si="8">IF(AC3="tak",1.5*$B3,0)</f>
        <v>0</v>
      </c>
      <c r="AE3" s="48">
        <v>53</v>
      </c>
      <c r="AF3" s="48">
        <v>43</v>
      </c>
      <c r="AG3" s="49">
        <v>1055</v>
      </c>
      <c r="AH3" s="49">
        <f>B3-P3</f>
        <v>97</v>
      </c>
      <c r="AI3" s="50">
        <f t="shared" ref="AI3:AI22" si="9">(IF($F3="tak",IF($E3="bitumiczna",$D3*$B3,($B3*$C3-$G3)),0))</f>
        <v>1079</v>
      </c>
      <c r="AJ3" s="50">
        <f t="shared" ref="AJ3:AJ22" si="10">(IF($H3="tak",$B3*$D3,0))</f>
        <v>1079</v>
      </c>
      <c r="AK3" s="50">
        <f t="shared" ref="AK3:AK22" si="11">(IF($J3="tak",$B3*$D3,0))</f>
        <v>0</v>
      </c>
      <c r="AL3" s="50">
        <f t="shared" ref="AL3:AL22" si="12">AH3*N3</f>
        <v>116.39999999999999</v>
      </c>
      <c r="AM3" s="48" t="s">
        <v>23</v>
      </c>
      <c r="AN3" s="48">
        <f t="shared" ref="AN3:AN20" si="13">IF(AM3="tak",$C3*$B3,0)</f>
        <v>0</v>
      </c>
      <c r="AO3" s="48" t="s">
        <v>23</v>
      </c>
      <c r="AP3" s="48">
        <f t="shared" ref="AP3:AP20" si="14">IF(AO3="tak",$C3*$B3,0)</f>
        <v>0</v>
      </c>
      <c r="AQ3" s="95">
        <v>0</v>
      </c>
      <c r="AR3" s="95">
        <v>0</v>
      </c>
      <c r="AS3" s="95">
        <f t="shared" ref="AS3:AS19" si="15">AQ3*AR3</f>
        <v>0</v>
      </c>
      <c r="AT3" s="95">
        <v>0</v>
      </c>
      <c r="AU3" s="95"/>
      <c r="AV3" s="95">
        <v>0</v>
      </c>
      <c r="AW3" s="95">
        <v>0</v>
      </c>
    </row>
    <row r="4" spans="1:366" s="63" customFormat="1" ht="15" customHeight="1" x14ac:dyDescent="0.45">
      <c r="A4" s="78" t="s">
        <v>156</v>
      </c>
      <c r="B4" s="18">
        <v>140</v>
      </c>
      <c r="C4" s="18">
        <v>6</v>
      </c>
      <c r="D4" s="18">
        <v>0.5</v>
      </c>
      <c r="E4" s="18" t="s">
        <v>154</v>
      </c>
      <c r="F4" s="19" t="s">
        <v>24</v>
      </c>
      <c r="G4" s="19">
        <f t="shared" si="0"/>
        <v>350</v>
      </c>
      <c r="H4" s="19" t="s">
        <v>24</v>
      </c>
      <c r="I4" s="19">
        <f t="shared" si="1"/>
        <v>350</v>
      </c>
      <c r="J4" s="19" t="s">
        <v>23</v>
      </c>
      <c r="K4" s="19">
        <f t="shared" si="2"/>
        <v>0</v>
      </c>
      <c r="L4" s="19" t="s">
        <v>23</v>
      </c>
      <c r="M4" s="19">
        <f t="shared" si="3"/>
        <v>0</v>
      </c>
      <c r="N4" s="20">
        <v>1.2</v>
      </c>
      <c r="O4" s="20">
        <f t="shared" si="4"/>
        <v>168</v>
      </c>
      <c r="P4" s="20">
        <v>114</v>
      </c>
      <c r="Q4" s="20"/>
      <c r="R4" s="20">
        <v>140</v>
      </c>
      <c r="S4" s="20"/>
      <c r="T4" s="20"/>
      <c r="U4" s="20"/>
      <c r="V4" s="20">
        <v>40</v>
      </c>
      <c r="W4" s="124" t="s">
        <v>23</v>
      </c>
      <c r="X4" s="124">
        <f t="shared" si="5"/>
        <v>0</v>
      </c>
      <c r="Y4" s="124" t="s">
        <v>23</v>
      </c>
      <c r="Z4" s="124">
        <f t="shared" si="6"/>
        <v>0</v>
      </c>
      <c r="AA4" s="10" t="s">
        <v>23</v>
      </c>
      <c r="AB4" s="10">
        <f t="shared" si="7"/>
        <v>0</v>
      </c>
      <c r="AC4" s="10" t="s">
        <v>23</v>
      </c>
      <c r="AD4" s="10">
        <f t="shared" ref="AD4" si="16">IF(AC4="tak",1.5*$B4,0)</f>
        <v>0</v>
      </c>
      <c r="AE4" s="10">
        <v>8</v>
      </c>
      <c r="AF4" s="10">
        <v>0</v>
      </c>
      <c r="AG4" s="21">
        <v>0</v>
      </c>
      <c r="AH4" s="21">
        <v>0</v>
      </c>
      <c r="AI4" s="22">
        <f t="shared" si="9"/>
        <v>70</v>
      </c>
      <c r="AJ4" s="22">
        <f t="shared" si="10"/>
        <v>70</v>
      </c>
      <c r="AK4" s="22">
        <f t="shared" si="11"/>
        <v>0</v>
      </c>
      <c r="AL4" s="22">
        <f t="shared" si="12"/>
        <v>0</v>
      </c>
      <c r="AM4" s="10" t="s">
        <v>23</v>
      </c>
      <c r="AN4" s="10">
        <f t="shared" ref="AN4" si="17">IF(AM4="tak",$C4*$B4,0)</f>
        <v>0</v>
      </c>
      <c r="AO4" s="10" t="s">
        <v>23</v>
      </c>
      <c r="AP4" s="10">
        <f t="shared" ref="AP4" si="18">IF(AO4="tak",$C4*$B4,0)</f>
        <v>0</v>
      </c>
      <c r="AQ4" s="96">
        <v>0</v>
      </c>
      <c r="AR4" s="96">
        <v>0</v>
      </c>
      <c r="AS4" s="96">
        <f t="shared" ref="AS4" si="19">AQ4*AR4</f>
        <v>0</v>
      </c>
      <c r="AT4" s="96">
        <v>0</v>
      </c>
      <c r="AU4" s="96"/>
      <c r="AV4" s="96">
        <v>0</v>
      </c>
      <c r="AW4" s="96">
        <v>0</v>
      </c>
    </row>
    <row r="5" spans="1:366" s="63" customFormat="1" ht="15" customHeight="1" x14ac:dyDescent="0.45">
      <c r="A5" s="78" t="s">
        <v>166</v>
      </c>
      <c r="B5" s="18">
        <v>277</v>
      </c>
      <c r="C5" s="18">
        <v>6</v>
      </c>
      <c r="D5" s="18">
        <v>0.5</v>
      </c>
      <c r="E5" s="18" t="s">
        <v>154</v>
      </c>
      <c r="F5" s="19" t="s">
        <v>24</v>
      </c>
      <c r="G5" s="19">
        <f t="shared" si="0"/>
        <v>505</v>
      </c>
      <c r="H5" s="19" t="s">
        <v>24</v>
      </c>
      <c r="I5" s="19">
        <f t="shared" si="1"/>
        <v>505</v>
      </c>
      <c r="J5" s="19" t="s">
        <v>23</v>
      </c>
      <c r="K5" s="19">
        <f t="shared" si="2"/>
        <v>0</v>
      </c>
      <c r="L5" s="19" t="s">
        <v>23</v>
      </c>
      <c r="M5" s="19">
        <f t="shared" si="3"/>
        <v>0</v>
      </c>
      <c r="N5" s="20">
        <v>1.2</v>
      </c>
      <c r="O5" s="20">
        <f t="shared" si="4"/>
        <v>242.39999999999998</v>
      </c>
      <c r="P5" s="20">
        <v>104</v>
      </c>
      <c r="Q5" s="20"/>
      <c r="R5" s="20">
        <v>202</v>
      </c>
      <c r="S5" s="20"/>
      <c r="T5" s="20"/>
      <c r="U5" s="20"/>
      <c r="V5" s="20">
        <v>40</v>
      </c>
      <c r="W5" s="124" t="s">
        <v>23</v>
      </c>
      <c r="X5" s="124">
        <f t="shared" si="5"/>
        <v>0</v>
      </c>
      <c r="Y5" s="124" t="s">
        <v>23</v>
      </c>
      <c r="Z5" s="124">
        <f t="shared" si="6"/>
        <v>0</v>
      </c>
      <c r="AA5" s="10" t="s">
        <v>23</v>
      </c>
      <c r="AB5" s="10">
        <f t="shared" si="7"/>
        <v>0</v>
      </c>
      <c r="AC5" s="10" t="s">
        <v>23</v>
      </c>
      <c r="AD5" s="10">
        <f t="shared" ref="AD5" si="20">IF(AC5="tak",1.5*$B5,0)</f>
        <v>0</v>
      </c>
      <c r="AE5" s="10">
        <v>8</v>
      </c>
      <c r="AF5" s="10">
        <v>0</v>
      </c>
      <c r="AG5" s="21">
        <v>0</v>
      </c>
      <c r="AH5" s="21">
        <v>75</v>
      </c>
      <c r="AI5" s="22">
        <f t="shared" si="9"/>
        <v>138.5</v>
      </c>
      <c r="AJ5" s="22">
        <f t="shared" si="10"/>
        <v>138.5</v>
      </c>
      <c r="AK5" s="22">
        <f t="shared" si="11"/>
        <v>0</v>
      </c>
      <c r="AL5" s="22">
        <f t="shared" si="12"/>
        <v>90</v>
      </c>
      <c r="AM5" s="10" t="s">
        <v>23</v>
      </c>
      <c r="AN5" s="10">
        <f t="shared" ref="AN5" si="21">IF(AM5="tak",$C5*$B5,0)</f>
        <v>0</v>
      </c>
      <c r="AO5" s="10" t="s">
        <v>23</v>
      </c>
      <c r="AP5" s="10">
        <f t="shared" ref="AP5" si="22">IF(AO5="tak",$C5*$B5,0)</f>
        <v>0</v>
      </c>
      <c r="AQ5" s="96">
        <v>0</v>
      </c>
      <c r="AR5" s="96">
        <v>0</v>
      </c>
      <c r="AS5" s="96">
        <f t="shared" ref="AS5" si="23">AQ5*AR5</f>
        <v>0</v>
      </c>
      <c r="AT5" s="96">
        <v>0</v>
      </c>
      <c r="AU5" s="96"/>
      <c r="AV5" s="96">
        <v>0</v>
      </c>
      <c r="AW5" s="96">
        <v>0</v>
      </c>
    </row>
    <row r="6" spans="1:366" s="59" customFormat="1" ht="15" customHeight="1" thickBot="1" x14ac:dyDescent="0.5">
      <c r="A6" s="51" t="s">
        <v>166</v>
      </c>
      <c r="B6" s="52">
        <v>220</v>
      </c>
      <c r="C6" s="52">
        <v>5</v>
      </c>
      <c r="D6" s="52">
        <v>0</v>
      </c>
      <c r="E6" s="52" t="s">
        <v>154</v>
      </c>
      <c r="F6" s="53" t="s">
        <v>24</v>
      </c>
      <c r="G6" s="53">
        <f t="shared" si="0"/>
        <v>550</v>
      </c>
      <c r="H6" s="53" t="s">
        <v>24</v>
      </c>
      <c r="I6" s="53">
        <f t="shared" si="1"/>
        <v>550</v>
      </c>
      <c r="J6" s="53" t="s">
        <v>23</v>
      </c>
      <c r="K6" s="53">
        <f t="shared" si="2"/>
        <v>0</v>
      </c>
      <c r="L6" s="53" t="s">
        <v>23</v>
      </c>
      <c r="M6" s="53">
        <f t="shared" si="3"/>
        <v>0</v>
      </c>
      <c r="N6" s="54">
        <v>1.2</v>
      </c>
      <c r="O6" s="54">
        <f t="shared" si="4"/>
        <v>264</v>
      </c>
      <c r="P6" s="54">
        <v>142</v>
      </c>
      <c r="Q6" s="54"/>
      <c r="R6" s="54">
        <v>80</v>
      </c>
      <c r="S6" s="54"/>
      <c r="T6" s="54"/>
      <c r="U6" s="54"/>
      <c r="V6" s="54">
        <v>40</v>
      </c>
      <c r="W6" s="128" t="s">
        <v>23</v>
      </c>
      <c r="X6" s="128">
        <f t="shared" si="5"/>
        <v>0</v>
      </c>
      <c r="Y6" s="128" t="s">
        <v>23</v>
      </c>
      <c r="Z6" s="128">
        <f t="shared" si="6"/>
        <v>0</v>
      </c>
      <c r="AA6" s="55" t="s">
        <v>23</v>
      </c>
      <c r="AB6" s="55">
        <f t="shared" si="7"/>
        <v>0</v>
      </c>
      <c r="AC6" s="55" t="s">
        <v>23</v>
      </c>
      <c r="AD6" s="55">
        <f t="shared" si="8"/>
        <v>0</v>
      </c>
      <c r="AE6" s="55">
        <v>8</v>
      </c>
      <c r="AF6" s="55">
        <v>0</v>
      </c>
      <c r="AG6" s="56">
        <v>0</v>
      </c>
      <c r="AH6" s="56">
        <v>0</v>
      </c>
      <c r="AI6" s="57">
        <f t="shared" si="9"/>
        <v>0</v>
      </c>
      <c r="AJ6" s="57">
        <f t="shared" si="10"/>
        <v>0</v>
      </c>
      <c r="AK6" s="57">
        <f t="shared" si="11"/>
        <v>0</v>
      </c>
      <c r="AL6" s="57">
        <f t="shared" si="12"/>
        <v>0</v>
      </c>
      <c r="AM6" s="55" t="s">
        <v>23</v>
      </c>
      <c r="AN6" s="55">
        <f t="shared" si="13"/>
        <v>0</v>
      </c>
      <c r="AO6" s="55" t="s">
        <v>23</v>
      </c>
      <c r="AP6" s="55">
        <f t="shared" si="14"/>
        <v>0</v>
      </c>
      <c r="AQ6" s="97">
        <v>0</v>
      </c>
      <c r="AR6" s="97">
        <v>0</v>
      </c>
      <c r="AS6" s="97">
        <f t="shared" si="15"/>
        <v>0</v>
      </c>
      <c r="AT6" s="97">
        <v>0</v>
      </c>
      <c r="AU6" s="97"/>
      <c r="AV6" s="97">
        <v>0</v>
      </c>
      <c r="AW6" s="97">
        <v>0</v>
      </c>
    </row>
    <row r="7" spans="1:366" s="68" customFormat="1" ht="15" customHeight="1" x14ac:dyDescent="0.45">
      <c r="A7" s="43" t="s">
        <v>83</v>
      </c>
      <c r="B7" s="14">
        <v>295</v>
      </c>
      <c r="C7" s="14">
        <v>4</v>
      </c>
      <c r="D7" s="14"/>
      <c r="E7" s="14" t="s">
        <v>153</v>
      </c>
      <c r="F7" s="15" t="s">
        <v>24</v>
      </c>
      <c r="G7" s="15">
        <f t="shared" si="0"/>
        <v>0</v>
      </c>
      <c r="H7" s="15" t="s">
        <v>23</v>
      </c>
      <c r="I7" s="15">
        <f t="shared" si="1"/>
        <v>0</v>
      </c>
      <c r="J7" s="15" t="s">
        <v>23</v>
      </c>
      <c r="K7" s="15">
        <f t="shared" si="2"/>
        <v>0</v>
      </c>
      <c r="L7" s="15" t="s">
        <v>23</v>
      </c>
      <c r="M7" s="15">
        <f t="shared" si="3"/>
        <v>0</v>
      </c>
      <c r="N7" s="16">
        <f t="shared" ref="N7:N19" si="24">IF(AC7="tak",1*0.5,IF(AQ7&gt;0,1*0.5,2*0.5))</f>
        <v>1</v>
      </c>
      <c r="O7" s="16">
        <f t="shared" si="4"/>
        <v>0</v>
      </c>
      <c r="P7" s="16">
        <v>0</v>
      </c>
      <c r="Q7" s="16"/>
      <c r="R7" s="16">
        <v>0</v>
      </c>
      <c r="S7" s="16"/>
      <c r="T7" s="16"/>
      <c r="U7" s="16"/>
      <c r="V7" s="16">
        <v>295</v>
      </c>
      <c r="W7" s="123" t="s">
        <v>23</v>
      </c>
      <c r="X7" s="123">
        <f t="shared" si="5"/>
        <v>0</v>
      </c>
      <c r="Y7" s="123" t="s">
        <v>23</v>
      </c>
      <c r="Z7" s="123">
        <f t="shared" si="6"/>
        <v>0</v>
      </c>
      <c r="AA7" s="33" t="s">
        <v>24</v>
      </c>
      <c r="AB7" s="33">
        <f t="shared" si="7"/>
        <v>1180</v>
      </c>
      <c r="AC7" s="33" t="s">
        <v>23</v>
      </c>
      <c r="AD7" s="33">
        <f t="shared" si="8"/>
        <v>0</v>
      </c>
      <c r="AE7" s="33">
        <v>2</v>
      </c>
      <c r="AF7" s="33">
        <v>0</v>
      </c>
      <c r="AG7" s="34">
        <v>0</v>
      </c>
      <c r="AH7" s="34">
        <f>B7-P7-R7</f>
        <v>295</v>
      </c>
      <c r="AI7" s="35">
        <f t="shared" si="9"/>
        <v>1180</v>
      </c>
      <c r="AJ7" s="35">
        <f t="shared" si="10"/>
        <v>0</v>
      </c>
      <c r="AK7" s="35">
        <f t="shared" si="11"/>
        <v>0</v>
      </c>
      <c r="AL7" s="35">
        <f t="shared" si="12"/>
        <v>295</v>
      </c>
      <c r="AM7" s="33" t="s">
        <v>23</v>
      </c>
      <c r="AN7" s="33">
        <f t="shared" si="13"/>
        <v>0</v>
      </c>
      <c r="AO7" s="33" t="s">
        <v>23</v>
      </c>
      <c r="AP7" s="33">
        <f t="shared" si="14"/>
        <v>0</v>
      </c>
      <c r="AQ7" s="98">
        <v>0</v>
      </c>
      <c r="AR7" s="98">
        <v>0</v>
      </c>
      <c r="AS7" s="98">
        <f t="shared" si="15"/>
        <v>0</v>
      </c>
      <c r="AT7" s="98">
        <v>289</v>
      </c>
      <c r="AU7" s="98">
        <v>24</v>
      </c>
      <c r="AV7" s="98">
        <v>0</v>
      </c>
      <c r="AW7" s="98">
        <v>0</v>
      </c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</row>
    <row r="8" spans="1:366" s="63" customFormat="1" ht="15" customHeight="1" x14ac:dyDescent="0.45">
      <c r="A8" s="39" t="s">
        <v>84</v>
      </c>
      <c r="B8" s="18">
        <v>68</v>
      </c>
      <c r="C8" s="18">
        <v>4</v>
      </c>
      <c r="D8" s="18"/>
      <c r="E8" s="18" t="s">
        <v>153</v>
      </c>
      <c r="F8" s="19" t="s">
        <v>24</v>
      </c>
      <c r="G8" s="19">
        <f t="shared" si="0"/>
        <v>140</v>
      </c>
      <c r="H8" s="19" t="s">
        <v>23</v>
      </c>
      <c r="I8" s="19">
        <f t="shared" si="1"/>
        <v>0</v>
      </c>
      <c r="J8" s="19" t="s">
        <v>23</v>
      </c>
      <c r="K8" s="19">
        <f t="shared" si="2"/>
        <v>0</v>
      </c>
      <c r="L8" s="19" t="s">
        <v>23</v>
      </c>
      <c r="M8" s="19">
        <f t="shared" si="3"/>
        <v>0</v>
      </c>
      <c r="N8" s="20">
        <f t="shared" si="24"/>
        <v>1</v>
      </c>
      <c r="O8" s="20">
        <f t="shared" si="4"/>
        <v>35</v>
      </c>
      <c r="P8" s="20">
        <v>35</v>
      </c>
      <c r="Q8" s="20"/>
      <c r="R8" s="20">
        <v>0</v>
      </c>
      <c r="S8" s="20"/>
      <c r="T8" s="20"/>
      <c r="U8" s="20"/>
      <c r="V8" s="20">
        <v>30</v>
      </c>
      <c r="W8" s="124" t="s">
        <v>23</v>
      </c>
      <c r="X8" s="124">
        <f t="shared" si="5"/>
        <v>0</v>
      </c>
      <c r="Y8" s="124" t="s">
        <v>23</v>
      </c>
      <c r="Z8" s="124">
        <f t="shared" si="6"/>
        <v>0</v>
      </c>
      <c r="AA8" s="10" t="s">
        <v>24</v>
      </c>
      <c r="AB8" s="10">
        <f t="shared" si="7"/>
        <v>272</v>
      </c>
      <c r="AC8" s="10" t="s">
        <v>23</v>
      </c>
      <c r="AD8" s="10">
        <f t="shared" si="8"/>
        <v>0</v>
      </c>
      <c r="AE8" s="10">
        <v>1</v>
      </c>
      <c r="AF8" s="10">
        <v>0</v>
      </c>
      <c r="AG8" s="21">
        <v>0</v>
      </c>
      <c r="AH8" s="21">
        <f>B8-P8-R8</f>
        <v>33</v>
      </c>
      <c r="AI8" s="22">
        <f t="shared" si="9"/>
        <v>132</v>
      </c>
      <c r="AJ8" s="22">
        <f t="shared" si="10"/>
        <v>0</v>
      </c>
      <c r="AK8" s="22">
        <f t="shared" si="11"/>
        <v>0</v>
      </c>
      <c r="AL8" s="22">
        <f t="shared" si="12"/>
        <v>33</v>
      </c>
      <c r="AM8" s="10" t="s">
        <v>23</v>
      </c>
      <c r="AN8" s="10">
        <f t="shared" si="13"/>
        <v>0</v>
      </c>
      <c r="AO8" s="10" t="s">
        <v>23</v>
      </c>
      <c r="AP8" s="10">
        <f t="shared" si="14"/>
        <v>0</v>
      </c>
      <c r="AQ8" s="96">
        <v>0</v>
      </c>
      <c r="AR8" s="96">
        <v>0</v>
      </c>
      <c r="AS8" s="96">
        <f t="shared" si="15"/>
        <v>0</v>
      </c>
      <c r="AT8" s="96">
        <v>33</v>
      </c>
      <c r="AU8" s="96">
        <v>12</v>
      </c>
      <c r="AV8" s="96">
        <v>0</v>
      </c>
      <c r="AW8" s="96">
        <v>0</v>
      </c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</row>
    <row r="9" spans="1:366" s="63" customFormat="1" ht="15" customHeight="1" x14ac:dyDescent="0.45">
      <c r="A9" s="39" t="s">
        <v>85</v>
      </c>
      <c r="B9" s="18">
        <v>198</v>
      </c>
      <c r="C9" s="18">
        <v>4.5</v>
      </c>
      <c r="D9" s="18"/>
      <c r="E9" s="18" t="s">
        <v>153</v>
      </c>
      <c r="F9" s="19" t="s">
        <v>24</v>
      </c>
      <c r="G9" s="19">
        <f t="shared" si="0"/>
        <v>0</v>
      </c>
      <c r="H9" s="19" t="s">
        <v>23</v>
      </c>
      <c r="I9" s="19">
        <f t="shared" si="1"/>
        <v>0</v>
      </c>
      <c r="J9" s="19" t="s">
        <v>23</v>
      </c>
      <c r="K9" s="19">
        <f t="shared" si="2"/>
        <v>0</v>
      </c>
      <c r="L9" s="19" t="s">
        <v>23</v>
      </c>
      <c r="M9" s="19">
        <f t="shared" si="3"/>
        <v>0</v>
      </c>
      <c r="N9" s="20">
        <f t="shared" si="24"/>
        <v>1</v>
      </c>
      <c r="O9" s="20">
        <f t="shared" si="4"/>
        <v>0</v>
      </c>
      <c r="P9" s="20">
        <v>0</v>
      </c>
      <c r="Q9" s="20"/>
      <c r="R9" s="20">
        <v>0</v>
      </c>
      <c r="S9" s="20"/>
      <c r="T9" s="20"/>
      <c r="U9" s="20"/>
      <c r="V9" s="20">
        <v>0</v>
      </c>
      <c r="W9" s="124" t="s">
        <v>23</v>
      </c>
      <c r="X9" s="124">
        <f t="shared" si="5"/>
        <v>0</v>
      </c>
      <c r="Y9" s="124" t="s">
        <v>23</v>
      </c>
      <c r="Z9" s="124">
        <f t="shared" si="6"/>
        <v>0</v>
      </c>
      <c r="AA9" s="10" t="s">
        <v>24</v>
      </c>
      <c r="AB9" s="10">
        <f t="shared" si="7"/>
        <v>891</v>
      </c>
      <c r="AC9" s="10" t="s">
        <v>23</v>
      </c>
      <c r="AD9" s="10">
        <f t="shared" si="8"/>
        <v>0</v>
      </c>
      <c r="AE9" s="10">
        <v>0</v>
      </c>
      <c r="AF9" s="10">
        <v>0</v>
      </c>
      <c r="AG9" s="21">
        <v>0</v>
      </c>
      <c r="AH9" s="21">
        <f>B9-P9-R9</f>
        <v>198</v>
      </c>
      <c r="AI9" s="22">
        <f t="shared" si="9"/>
        <v>891</v>
      </c>
      <c r="AJ9" s="22">
        <f t="shared" si="10"/>
        <v>0</v>
      </c>
      <c r="AK9" s="22">
        <f t="shared" si="11"/>
        <v>0</v>
      </c>
      <c r="AL9" s="22">
        <f t="shared" si="12"/>
        <v>198</v>
      </c>
      <c r="AM9" s="10" t="s">
        <v>23</v>
      </c>
      <c r="AN9" s="10">
        <f t="shared" si="13"/>
        <v>0</v>
      </c>
      <c r="AO9" s="10" t="s">
        <v>23</v>
      </c>
      <c r="AP9" s="10">
        <f t="shared" si="14"/>
        <v>0</v>
      </c>
      <c r="AQ9" s="96">
        <v>0</v>
      </c>
      <c r="AR9" s="96">
        <v>0</v>
      </c>
      <c r="AS9" s="96">
        <f t="shared" si="15"/>
        <v>0</v>
      </c>
      <c r="AT9" s="96">
        <v>0</v>
      </c>
      <c r="AU9" s="96"/>
      <c r="AV9" s="96">
        <v>0</v>
      </c>
      <c r="AW9" s="96">
        <v>0</v>
      </c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</row>
    <row r="10" spans="1:366" s="63" customFormat="1" ht="15" customHeight="1" x14ac:dyDescent="0.45">
      <c r="A10" s="39" t="s">
        <v>86</v>
      </c>
      <c r="B10" s="18">
        <v>318</v>
      </c>
      <c r="C10" s="18">
        <v>4.5</v>
      </c>
      <c r="D10" s="18"/>
      <c r="E10" s="18" t="s">
        <v>153</v>
      </c>
      <c r="F10" s="19" t="s">
        <v>24</v>
      </c>
      <c r="G10" s="19">
        <f t="shared" si="0"/>
        <v>1431</v>
      </c>
      <c r="H10" s="19" t="s">
        <v>23</v>
      </c>
      <c r="I10" s="19">
        <f t="shared" si="1"/>
        <v>0</v>
      </c>
      <c r="J10" s="19" t="s">
        <v>23</v>
      </c>
      <c r="K10" s="19">
        <f t="shared" si="2"/>
        <v>0</v>
      </c>
      <c r="L10" s="19" t="s">
        <v>23</v>
      </c>
      <c r="M10" s="19">
        <f t="shared" si="3"/>
        <v>0</v>
      </c>
      <c r="N10" s="20">
        <f t="shared" si="24"/>
        <v>1</v>
      </c>
      <c r="O10" s="20">
        <f t="shared" si="4"/>
        <v>318</v>
      </c>
      <c r="P10" s="20">
        <v>293</v>
      </c>
      <c r="Q10" s="20"/>
      <c r="R10" s="20">
        <v>322</v>
      </c>
      <c r="S10" s="20"/>
      <c r="T10" s="20"/>
      <c r="U10" s="20"/>
      <c r="V10" s="20">
        <v>0</v>
      </c>
      <c r="W10" s="124" t="s">
        <v>23</v>
      </c>
      <c r="X10" s="124">
        <f t="shared" si="5"/>
        <v>0</v>
      </c>
      <c r="Y10" s="124" t="s">
        <v>23</v>
      </c>
      <c r="Z10" s="124">
        <f t="shared" si="6"/>
        <v>0</v>
      </c>
      <c r="AA10" s="10" t="s">
        <v>24</v>
      </c>
      <c r="AB10" s="10">
        <f t="shared" si="7"/>
        <v>1431</v>
      </c>
      <c r="AC10" s="10" t="s">
        <v>23</v>
      </c>
      <c r="AD10" s="10">
        <f t="shared" si="8"/>
        <v>0</v>
      </c>
      <c r="AE10" s="10">
        <v>9</v>
      </c>
      <c r="AF10" s="10">
        <v>0</v>
      </c>
      <c r="AG10" s="21">
        <v>269</v>
      </c>
      <c r="AH10" s="21">
        <v>0</v>
      </c>
      <c r="AI10" s="22">
        <f t="shared" si="9"/>
        <v>0</v>
      </c>
      <c r="AJ10" s="22">
        <f t="shared" si="10"/>
        <v>0</v>
      </c>
      <c r="AK10" s="22">
        <f t="shared" si="11"/>
        <v>0</v>
      </c>
      <c r="AL10" s="22">
        <f t="shared" si="12"/>
        <v>0</v>
      </c>
      <c r="AM10" s="10" t="s">
        <v>23</v>
      </c>
      <c r="AN10" s="10">
        <f t="shared" si="13"/>
        <v>0</v>
      </c>
      <c r="AO10" s="10" t="s">
        <v>23</v>
      </c>
      <c r="AP10" s="10">
        <f t="shared" si="14"/>
        <v>0</v>
      </c>
      <c r="AQ10" s="96">
        <v>0</v>
      </c>
      <c r="AR10" s="96">
        <v>0</v>
      </c>
      <c r="AS10" s="96">
        <f t="shared" si="15"/>
        <v>0</v>
      </c>
      <c r="AT10" s="96">
        <v>0</v>
      </c>
      <c r="AU10" s="96"/>
      <c r="AV10" s="96">
        <v>0</v>
      </c>
      <c r="AW10" s="96">
        <v>0</v>
      </c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</row>
    <row r="11" spans="1:366" s="63" customFormat="1" ht="15" customHeight="1" x14ac:dyDescent="0.45">
      <c r="A11" s="39" t="s">
        <v>87</v>
      </c>
      <c r="B11" s="18">
        <v>44</v>
      </c>
      <c r="C11" s="18">
        <v>3.5</v>
      </c>
      <c r="D11" s="18"/>
      <c r="E11" s="18" t="s">
        <v>153</v>
      </c>
      <c r="F11" s="19" t="s">
        <v>24</v>
      </c>
      <c r="G11" s="19">
        <f t="shared" si="0"/>
        <v>0</v>
      </c>
      <c r="H11" s="19" t="s">
        <v>23</v>
      </c>
      <c r="I11" s="19">
        <f t="shared" si="1"/>
        <v>0</v>
      </c>
      <c r="J11" s="19" t="s">
        <v>23</v>
      </c>
      <c r="K11" s="19">
        <f t="shared" si="2"/>
        <v>0</v>
      </c>
      <c r="L11" s="19" t="s">
        <v>23</v>
      </c>
      <c r="M11" s="19">
        <f t="shared" si="3"/>
        <v>0</v>
      </c>
      <c r="N11" s="20">
        <f t="shared" si="24"/>
        <v>1</v>
      </c>
      <c r="O11" s="20">
        <f t="shared" si="4"/>
        <v>0</v>
      </c>
      <c r="P11" s="20">
        <v>0</v>
      </c>
      <c r="Q11" s="20"/>
      <c r="R11" s="20">
        <v>0</v>
      </c>
      <c r="S11" s="20"/>
      <c r="T11" s="20"/>
      <c r="U11" s="20"/>
      <c r="V11" s="20">
        <v>0</v>
      </c>
      <c r="W11" s="124" t="s">
        <v>23</v>
      </c>
      <c r="X11" s="124">
        <f t="shared" si="5"/>
        <v>0</v>
      </c>
      <c r="Y11" s="124" t="s">
        <v>23</v>
      </c>
      <c r="Z11" s="124">
        <f t="shared" si="6"/>
        <v>0</v>
      </c>
      <c r="AA11" s="10" t="s">
        <v>24</v>
      </c>
      <c r="AB11" s="10">
        <f t="shared" si="7"/>
        <v>154</v>
      </c>
      <c r="AC11" s="10" t="s">
        <v>23</v>
      </c>
      <c r="AD11" s="10">
        <f t="shared" si="8"/>
        <v>0</v>
      </c>
      <c r="AE11" s="10">
        <v>0</v>
      </c>
      <c r="AF11" s="10">
        <v>0</v>
      </c>
      <c r="AG11" s="21">
        <v>31</v>
      </c>
      <c r="AH11" s="21">
        <f>B11-P11-R11</f>
        <v>44</v>
      </c>
      <c r="AI11" s="22">
        <f t="shared" si="9"/>
        <v>154</v>
      </c>
      <c r="AJ11" s="22">
        <f t="shared" si="10"/>
        <v>0</v>
      </c>
      <c r="AK11" s="22">
        <f t="shared" si="11"/>
        <v>0</v>
      </c>
      <c r="AL11" s="22">
        <f t="shared" si="12"/>
        <v>44</v>
      </c>
      <c r="AM11" s="10" t="s">
        <v>23</v>
      </c>
      <c r="AN11" s="10">
        <f t="shared" si="13"/>
        <v>0</v>
      </c>
      <c r="AO11" s="10" t="s">
        <v>23</v>
      </c>
      <c r="AP11" s="10">
        <f t="shared" si="14"/>
        <v>0</v>
      </c>
      <c r="AQ11" s="96">
        <v>0</v>
      </c>
      <c r="AR11" s="96">
        <v>0</v>
      </c>
      <c r="AS11" s="96">
        <f t="shared" si="15"/>
        <v>0</v>
      </c>
      <c r="AT11" s="96">
        <v>0</v>
      </c>
      <c r="AU11" s="96"/>
      <c r="AV11" s="96">
        <v>0</v>
      </c>
      <c r="AW11" s="96">
        <v>0</v>
      </c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</row>
    <row r="12" spans="1:366" s="63" customFormat="1" ht="15" customHeight="1" x14ac:dyDescent="0.45">
      <c r="A12" s="39" t="s">
        <v>88</v>
      </c>
      <c r="B12" s="18">
        <v>121</v>
      </c>
      <c r="C12" s="18">
        <v>4</v>
      </c>
      <c r="D12" s="18"/>
      <c r="E12" s="18" t="s">
        <v>153</v>
      </c>
      <c r="F12" s="19" t="s">
        <v>24</v>
      </c>
      <c r="G12" s="19">
        <f t="shared" si="0"/>
        <v>0</v>
      </c>
      <c r="H12" s="19" t="s">
        <v>23</v>
      </c>
      <c r="I12" s="19">
        <f t="shared" si="1"/>
        <v>0</v>
      </c>
      <c r="J12" s="19" t="s">
        <v>23</v>
      </c>
      <c r="K12" s="19">
        <f t="shared" si="2"/>
        <v>0</v>
      </c>
      <c r="L12" s="19" t="s">
        <v>23</v>
      </c>
      <c r="M12" s="19">
        <f t="shared" si="3"/>
        <v>0</v>
      </c>
      <c r="N12" s="20">
        <f t="shared" si="24"/>
        <v>1</v>
      </c>
      <c r="O12" s="20">
        <f t="shared" si="4"/>
        <v>0</v>
      </c>
      <c r="P12" s="20">
        <v>0</v>
      </c>
      <c r="Q12" s="20"/>
      <c r="R12" s="20">
        <v>0</v>
      </c>
      <c r="S12" s="20"/>
      <c r="T12" s="20"/>
      <c r="U12" s="20"/>
      <c r="V12" s="20">
        <v>100</v>
      </c>
      <c r="W12" s="124" t="s">
        <v>23</v>
      </c>
      <c r="X12" s="124">
        <f t="shared" si="5"/>
        <v>0</v>
      </c>
      <c r="Y12" s="124" t="s">
        <v>23</v>
      </c>
      <c r="Z12" s="124">
        <f t="shared" si="6"/>
        <v>0</v>
      </c>
      <c r="AA12" s="10" t="s">
        <v>24</v>
      </c>
      <c r="AB12" s="10">
        <f t="shared" si="7"/>
        <v>484</v>
      </c>
      <c r="AC12" s="10" t="s">
        <v>23</v>
      </c>
      <c r="AD12" s="10">
        <f t="shared" si="8"/>
        <v>0</v>
      </c>
      <c r="AE12" s="10">
        <v>1</v>
      </c>
      <c r="AF12" s="10">
        <v>0</v>
      </c>
      <c r="AG12" s="21">
        <v>0</v>
      </c>
      <c r="AH12" s="21">
        <f>B12-P12-R12</f>
        <v>121</v>
      </c>
      <c r="AI12" s="22">
        <f t="shared" si="9"/>
        <v>484</v>
      </c>
      <c r="AJ12" s="22">
        <f t="shared" si="10"/>
        <v>0</v>
      </c>
      <c r="AK12" s="22">
        <f t="shared" si="11"/>
        <v>0</v>
      </c>
      <c r="AL12" s="22">
        <f t="shared" si="12"/>
        <v>121</v>
      </c>
      <c r="AM12" s="10" t="s">
        <v>23</v>
      </c>
      <c r="AN12" s="10">
        <f t="shared" si="13"/>
        <v>0</v>
      </c>
      <c r="AO12" s="10" t="s">
        <v>23</v>
      </c>
      <c r="AP12" s="10">
        <f t="shared" si="14"/>
        <v>0</v>
      </c>
      <c r="AQ12" s="96">
        <v>0</v>
      </c>
      <c r="AR12" s="96">
        <v>0</v>
      </c>
      <c r="AS12" s="96">
        <f t="shared" si="15"/>
        <v>0</v>
      </c>
      <c r="AT12" s="96">
        <v>0</v>
      </c>
      <c r="AU12" s="96"/>
      <c r="AV12" s="96">
        <v>0</v>
      </c>
      <c r="AW12" s="96">
        <v>0</v>
      </c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</row>
    <row r="13" spans="1:366" s="63" customFormat="1" ht="15" customHeight="1" x14ac:dyDescent="0.45">
      <c r="A13" s="39" t="s">
        <v>89</v>
      </c>
      <c r="B13" s="18">
        <v>577</v>
      </c>
      <c r="C13" s="18">
        <v>4.5</v>
      </c>
      <c r="D13" s="18"/>
      <c r="E13" s="18" t="s">
        <v>153</v>
      </c>
      <c r="F13" s="19" t="s">
        <v>24</v>
      </c>
      <c r="G13" s="19">
        <f t="shared" si="0"/>
        <v>2596.5</v>
      </c>
      <c r="H13" s="19" t="s">
        <v>23</v>
      </c>
      <c r="I13" s="19">
        <f t="shared" si="1"/>
        <v>0</v>
      </c>
      <c r="J13" s="19" t="s">
        <v>23</v>
      </c>
      <c r="K13" s="19">
        <f t="shared" si="2"/>
        <v>0</v>
      </c>
      <c r="L13" s="19" t="s">
        <v>23</v>
      </c>
      <c r="M13" s="19">
        <f t="shared" si="3"/>
        <v>0</v>
      </c>
      <c r="N13" s="20">
        <f t="shared" si="24"/>
        <v>1</v>
      </c>
      <c r="O13" s="20">
        <f t="shared" si="4"/>
        <v>577</v>
      </c>
      <c r="P13" s="20">
        <v>577</v>
      </c>
      <c r="Q13" s="20"/>
      <c r="R13" s="20">
        <v>577</v>
      </c>
      <c r="S13" s="20"/>
      <c r="T13" s="20"/>
      <c r="U13" s="20"/>
      <c r="V13" s="20">
        <v>189</v>
      </c>
      <c r="W13" s="124" t="s">
        <v>23</v>
      </c>
      <c r="X13" s="124">
        <f t="shared" si="5"/>
        <v>0</v>
      </c>
      <c r="Y13" s="124" t="s">
        <v>23</v>
      </c>
      <c r="Z13" s="124">
        <f t="shared" si="6"/>
        <v>0</v>
      </c>
      <c r="AA13" s="10" t="s">
        <v>24</v>
      </c>
      <c r="AB13" s="10">
        <f t="shared" si="7"/>
        <v>2596.5</v>
      </c>
      <c r="AC13" s="10" t="s">
        <v>23</v>
      </c>
      <c r="AD13" s="10">
        <f t="shared" si="8"/>
        <v>0</v>
      </c>
      <c r="AE13" s="10">
        <v>4</v>
      </c>
      <c r="AF13" s="10">
        <v>0</v>
      </c>
      <c r="AG13" s="21">
        <v>253</v>
      </c>
      <c r="AH13" s="21">
        <v>0</v>
      </c>
      <c r="AI13" s="22">
        <f t="shared" si="9"/>
        <v>0</v>
      </c>
      <c r="AJ13" s="22">
        <f t="shared" si="10"/>
        <v>0</v>
      </c>
      <c r="AK13" s="22">
        <f t="shared" si="11"/>
        <v>0</v>
      </c>
      <c r="AL13" s="22">
        <f t="shared" si="12"/>
        <v>0</v>
      </c>
      <c r="AM13" s="10" t="s">
        <v>23</v>
      </c>
      <c r="AN13" s="10">
        <f t="shared" si="13"/>
        <v>0</v>
      </c>
      <c r="AO13" s="10" t="s">
        <v>23</v>
      </c>
      <c r="AP13" s="10">
        <f t="shared" si="14"/>
        <v>0</v>
      </c>
      <c r="AQ13" s="96">
        <v>0</v>
      </c>
      <c r="AR13" s="96">
        <v>0</v>
      </c>
      <c r="AS13" s="96">
        <f t="shared" si="15"/>
        <v>0</v>
      </c>
      <c r="AT13" s="96">
        <v>0</v>
      </c>
      <c r="AU13" s="96"/>
      <c r="AV13" s="96">
        <v>0</v>
      </c>
      <c r="AW13" s="96">
        <v>0</v>
      </c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</row>
    <row r="14" spans="1:366" s="63" customFormat="1" ht="15" customHeight="1" x14ac:dyDescent="0.45">
      <c r="A14" s="39" t="s">
        <v>90</v>
      </c>
      <c r="B14" s="18">
        <v>263</v>
      </c>
      <c r="C14" s="18">
        <v>4.5</v>
      </c>
      <c r="D14" s="18"/>
      <c r="E14" s="18" t="s">
        <v>153</v>
      </c>
      <c r="F14" s="19" t="s">
        <v>24</v>
      </c>
      <c r="G14" s="19">
        <f t="shared" si="0"/>
        <v>927</v>
      </c>
      <c r="H14" s="19" t="s">
        <v>23</v>
      </c>
      <c r="I14" s="19">
        <f t="shared" si="1"/>
        <v>0</v>
      </c>
      <c r="J14" s="19" t="s">
        <v>23</v>
      </c>
      <c r="K14" s="19">
        <f t="shared" si="2"/>
        <v>0</v>
      </c>
      <c r="L14" s="19" t="s">
        <v>23</v>
      </c>
      <c r="M14" s="19">
        <f t="shared" si="3"/>
        <v>0</v>
      </c>
      <c r="N14" s="20">
        <f t="shared" si="24"/>
        <v>1</v>
      </c>
      <c r="O14" s="20">
        <f t="shared" si="4"/>
        <v>206</v>
      </c>
      <c r="P14" s="20">
        <v>206</v>
      </c>
      <c r="Q14" s="20"/>
      <c r="R14" s="20">
        <v>0</v>
      </c>
      <c r="S14" s="20"/>
      <c r="T14" s="20"/>
      <c r="U14" s="20"/>
      <c r="V14" s="20">
        <v>0</v>
      </c>
      <c r="W14" s="124" t="s">
        <v>23</v>
      </c>
      <c r="X14" s="124">
        <f t="shared" si="5"/>
        <v>0</v>
      </c>
      <c r="Y14" s="124" t="s">
        <v>23</v>
      </c>
      <c r="Z14" s="124">
        <f t="shared" si="6"/>
        <v>0</v>
      </c>
      <c r="AA14" s="10" t="s">
        <v>24</v>
      </c>
      <c r="AB14" s="10">
        <f t="shared" si="7"/>
        <v>1183.5</v>
      </c>
      <c r="AC14" s="10" t="s">
        <v>23</v>
      </c>
      <c r="AD14" s="10">
        <f t="shared" si="8"/>
        <v>0</v>
      </c>
      <c r="AE14" s="10">
        <v>8</v>
      </c>
      <c r="AF14" s="10">
        <v>0</v>
      </c>
      <c r="AG14" s="21">
        <v>206</v>
      </c>
      <c r="AH14" s="21">
        <f t="shared" ref="AH14:AH19" si="25">B14-P14-R14</f>
        <v>57</v>
      </c>
      <c r="AI14" s="22">
        <f t="shared" si="9"/>
        <v>256.5</v>
      </c>
      <c r="AJ14" s="22">
        <f t="shared" si="10"/>
        <v>0</v>
      </c>
      <c r="AK14" s="22">
        <f t="shared" si="11"/>
        <v>0</v>
      </c>
      <c r="AL14" s="22">
        <f t="shared" si="12"/>
        <v>57</v>
      </c>
      <c r="AM14" s="10" t="s">
        <v>23</v>
      </c>
      <c r="AN14" s="10">
        <f t="shared" si="13"/>
        <v>0</v>
      </c>
      <c r="AO14" s="10" t="s">
        <v>23</v>
      </c>
      <c r="AP14" s="10">
        <f t="shared" si="14"/>
        <v>0</v>
      </c>
      <c r="AQ14" s="96">
        <v>0</v>
      </c>
      <c r="AR14" s="96">
        <v>0</v>
      </c>
      <c r="AS14" s="96">
        <f t="shared" si="15"/>
        <v>0</v>
      </c>
      <c r="AT14" s="96">
        <v>0</v>
      </c>
      <c r="AU14" s="96"/>
      <c r="AV14" s="96">
        <v>0</v>
      </c>
      <c r="AW14" s="96">
        <v>0</v>
      </c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</row>
    <row r="15" spans="1:366" s="63" customFormat="1" ht="15" customHeight="1" x14ac:dyDescent="0.45">
      <c r="A15" s="39" t="s">
        <v>91</v>
      </c>
      <c r="B15" s="18">
        <v>92</v>
      </c>
      <c r="C15" s="18">
        <v>4</v>
      </c>
      <c r="D15" s="18"/>
      <c r="E15" s="18" t="s">
        <v>153</v>
      </c>
      <c r="F15" s="19" t="s">
        <v>24</v>
      </c>
      <c r="G15" s="19">
        <f t="shared" si="0"/>
        <v>368</v>
      </c>
      <c r="H15" s="19" t="s">
        <v>23</v>
      </c>
      <c r="I15" s="19">
        <f t="shared" si="1"/>
        <v>0</v>
      </c>
      <c r="J15" s="19" t="s">
        <v>23</v>
      </c>
      <c r="K15" s="19">
        <f t="shared" si="2"/>
        <v>0</v>
      </c>
      <c r="L15" s="19" t="s">
        <v>23</v>
      </c>
      <c r="M15" s="19">
        <f t="shared" si="3"/>
        <v>0</v>
      </c>
      <c r="N15" s="20">
        <f t="shared" si="24"/>
        <v>1</v>
      </c>
      <c r="O15" s="20">
        <v>92</v>
      </c>
      <c r="P15" s="20">
        <v>92</v>
      </c>
      <c r="Q15" s="20"/>
      <c r="R15" s="20">
        <v>0</v>
      </c>
      <c r="S15" s="20"/>
      <c r="T15" s="20"/>
      <c r="U15" s="20"/>
      <c r="V15" s="20">
        <v>0</v>
      </c>
      <c r="W15" s="124" t="s">
        <v>23</v>
      </c>
      <c r="X15" s="124">
        <f>X3</f>
        <v>0</v>
      </c>
      <c r="Y15" s="124" t="s">
        <v>23</v>
      </c>
      <c r="Z15" s="124">
        <f>Z3</f>
        <v>0</v>
      </c>
      <c r="AA15" s="10" t="s">
        <v>24</v>
      </c>
      <c r="AB15" s="10">
        <f t="shared" si="7"/>
        <v>368</v>
      </c>
      <c r="AC15" s="10" t="s">
        <v>23</v>
      </c>
      <c r="AD15" s="10">
        <f t="shared" si="8"/>
        <v>0</v>
      </c>
      <c r="AE15" s="10">
        <v>1</v>
      </c>
      <c r="AF15" s="10">
        <v>0</v>
      </c>
      <c r="AG15" s="21">
        <v>0</v>
      </c>
      <c r="AH15" s="21">
        <f t="shared" si="25"/>
        <v>0</v>
      </c>
      <c r="AI15" s="22">
        <f t="shared" si="9"/>
        <v>0</v>
      </c>
      <c r="AJ15" s="22">
        <f t="shared" si="10"/>
        <v>0</v>
      </c>
      <c r="AK15" s="22">
        <f t="shared" si="11"/>
        <v>0</v>
      </c>
      <c r="AL15" s="22">
        <f t="shared" si="12"/>
        <v>0</v>
      </c>
      <c r="AM15" s="10" t="s">
        <v>23</v>
      </c>
      <c r="AN15" s="10">
        <f>AN3</f>
        <v>0</v>
      </c>
      <c r="AO15" s="10" t="s">
        <v>23</v>
      </c>
      <c r="AP15" s="10">
        <f t="shared" si="14"/>
        <v>0</v>
      </c>
      <c r="AQ15" s="96">
        <v>0</v>
      </c>
      <c r="AR15" s="96">
        <v>0</v>
      </c>
      <c r="AS15" s="96">
        <f t="shared" si="15"/>
        <v>0</v>
      </c>
      <c r="AT15" s="96">
        <v>0</v>
      </c>
      <c r="AU15" s="96"/>
      <c r="AV15" s="96">
        <v>0</v>
      </c>
      <c r="AW15" s="96">
        <v>0</v>
      </c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</row>
    <row r="16" spans="1:366" s="63" customFormat="1" ht="15" customHeight="1" x14ac:dyDescent="0.45">
      <c r="A16" s="39" t="s">
        <v>92</v>
      </c>
      <c r="B16" s="18">
        <v>255</v>
      </c>
      <c r="C16" s="18">
        <v>4</v>
      </c>
      <c r="D16" s="18"/>
      <c r="E16" s="18" t="s">
        <v>153</v>
      </c>
      <c r="F16" s="19" t="s">
        <v>24</v>
      </c>
      <c r="G16" s="19">
        <f t="shared" si="0"/>
        <v>0</v>
      </c>
      <c r="H16" s="19" t="s">
        <v>23</v>
      </c>
      <c r="I16" s="19">
        <f t="shared" si="1"/>
        <v>0</v>
      </c>
      <c r="J16" s="19" t="s">
        <v>23</v>
      </c>
      <c r="K16" s="19">
        <f t="shared" si="2"/>
        <v>0</v>
      </c>
      <c r="L16" s="19" t="s">
        <v>23</v>
      </c>
      <c r="M16" s="19">
        <f t="shared" si="3"/>
        <v>0</v>
      </c>
      <c r="N16" s="20">
        <f t="shared" si="24"/>
        <v>1</v>
      </c>
      <c r="O16" s="20">
        <f t="shared" ref="O16:O22" si="26">N16*(B16-AH16)</f>
        <v>0</v>
      </c>
      <c r="P16" s="20">
        <v>0</v>
      </c>
      <c r="Q16" s="20"/>
      <c r="R16" s="20">
        <v>0</v>
      </c>
      <c r="S16" s="20"/>
      <c r="T16" s="20"/>
      <c r="U16" s="20"/>
      <c r="V16" s="20">
        <v>0</v>
      </c>
      <c r="W16" s="124" t="s">
        <v>23</v>
      </c>
      <c r="X16" s="124">
        <f t="shared" ref="X16:X22" si="27">IF(W16="tak",$C16*$B16,0)</f>
        <v>0</v>
      </c>
      <c r="Y16" s="124" t="s">
        <v>23</v>
      </c>
      <c r="Z16" s="124">
        <f t="shared" ref="Z16:Z22" si="28">IF(Y16="tak",$C16*$B16,0)</f>
        <v>0</v>
      </c>
      <c r="AA16" s="10" t="s">
        <v>24</v>
      </c>
      <c r="AB16" s="10">
        <f t="shared" si="7"/>
        <v>1020</v>
      </c>
      <c r="AC16" s="10" t="s">
        <v>23</v>
      </c>
      <c r="AD16" s="10">
        <f t="shared" si="8"/>
        <v>0</v>
      </c>
      <c r="AE16" s="10">
        <v>1</v>
      </c>
      <c r="AF16" s="10">
        <v>0</v>
      </c>
      <c r="AG16" s="21">
        <v>0</v>
      </c>
      <c r="AH16" s="21">
        <f t="shared" si="25"/>
        <v>255</v>
      </c>
      <c r="AI16" s="22">
        <f t="shared" si="9"/>
        <v>1020</v>
      </c>
      <c r="AJ16" s="22">
        <f t="shared" si="10"/>
        <v>0</v>
      </c>
      <c r="AK16" s="22">
        <f t="shared" si="11"/>
        <v>0</v>
      </c>
      <c r="AL16" s="22">
        <f t="shared" si="12"/>
        <v>255</v>
      </c>
      <c r="AM16" s="10" t="s">
        <v>23</v>
      </c>
      <c r="AN16" s="10">
        <f t="shared" si="13"/>
        <v>0</v>
      </c>
      <c r="AO16" s="10" t="s">
        <v>23</v>
      </c>
      <c r="AP16" s="10">
        <f t="shared" si="14"/>
        <v>0</v>
      </c>
      <c r="AQ16" s="96">
        <v>0</v>
      </c>
      <c r="AR16" s="96">
        <v>0</v>
      </c>
      <c r="AS16" s="96">
        <f t="shared" si="15"/>
        <v>0</v>
      </c>
      <c r="AT16" s="96">
        <v>0</v>
      </c>
      <c r="AU16" s="96"/>
      <c r="AV16" s="96">
        <v>0</v>
      </c>
      <c r="AW16" s="96">
        <v>0</v>
      </c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</row>
    <row r="17" spans="1:366" s="63" customFormat="1" ht="15" customHeight="1" x14ac:dyDescent="0.45">
      <c r="A17" s="39" t="s">
        <v>93</v>
      </c>
      <c r="B17" s="18">
        <v>67</v>
      </c>
      <c r="C17" s="18">
        <v>4</v>
      </c>
      <c r="D17" s="18"/>
      <c r="E17" s="18" t="s">
        <v>153</v>
      </c>
      <c r="F17" s="19" t="s">
        <v>24</v>
      </c>
      <c r="G17" s="19">
        <f t="shared" si="0"/>
        <v>268</v>
      </c>
      <c r="H17" s="19" t="s">
        <v>23</v>
      </c>
      <c r="I17" s="19">
        <f t="shared" si="1"/>
        <v>0</v>
      </c>
      <c r="J17" s="19" t="s">
        <v>23</v>
      </c>
      <c r="K17" s="19">
        <f t="shared" si="2"/>
        <v>0</v>
      </c>
      <c r="L17" s="19" t="s">
        <v>23</v>
      </c>
      <c r="M17" s="19">
        <f t="shared" si="3"/>
        <v>0</v>
      </c>
      <c r="N17" s="20">
        <f t="shared" si="24"/>
        <v>1</v>
      </c>
      <c r="O17" s="20">
        <f t="shared" si="26"/>
        <v>67</v>
      </c>
      <c r="P17" s="20">
        <v>67</v>
      </c>
      <c r="Q17" s="20"/>
      <c r="R17" s="20">
        <v>0</v>
      </c>
      <c r="S17" s="20"/>
      <c r="T17" s="20"/>
      <c r="U17" s="20"/>
      <c r="V17" s="20">
        <v>65</v>
      </c>
      <c r="W17" s="124" t="s">
        <v>23</v>
      </c>
      <c r="X17" s="124">
        <f t="shared" si="27"/>
        <v>0</v>
      </c>
      <c r="Y17" s="124" t="s">
        <v>23</v>
      </c>
      <c r="Z17" s="124">
        <f t="shared" si="28"/>
        <v>0</v>
      </c>
      <c r="AA17" s="10" t="s">
        <v>24</v>
      </c>
      <c r="AB17" s="10">
        <f t="shared" si="7"/>
        <v>268</v>
      </c>
      <c r="AC17" s="10" t="s">
        <v>23</v>
      </c>
      <c r="AD17" s="10">
        <f t="shared" si="8"/>
        <v>0</v>
      </c>
      <c r="AE17" s="10">
        <v>4</v>
      </c>
      <c r="AF17" s="10">
        <v>3</v>
      </c>
      <c r="AG17" s="21">
        <v>0</v>
      </c>
      <c r="AH17" s="21">
        <f t="shared" si="25"/>
        <v>0</v>
      </c>
      <c r="AI17" s="22">
        <f t="shared" si="9"/>
        <v>0</v>
      </c>
      <c r="AJ17" s="22">
        <f t="shared" si="10"/>
        <v>0</v>
      </c>
      <c r="AK17" s="22">
        <f t="shared" si="11"/>
        <v>0</v>
      </c>
      <c r="AL17" s="22">
        <f t="shared" si="12"/>
        <v>0</v>
      </c>
      <c r="AM17" s="10" t="s">
        <v>23</v>
      </c>
      <c r="AN17" s="10">
        <f t="shared" si="13"/>
        <v>0</v>
      </c>
      <c r="AO17" s="10" t="s">
        <v>23</v>
      </c>
      <c r="AP17" s="10">
        <f t="shared" si="14"/>
        <v>0</v>
      </c>
      <c r="AQ17" s="96">
        <v>0</v>
      </c>
      <c r="AR17" s="96">
        <v>0</v>
      </c>
      <c r="AS17" s="96">
        <f t="shared" si="15"/>
        <v>0</v>
      </c>
      <c r="AT17" s="96">
        <v>0</v>
      </c>
      <c r="AU17" s="96"/>
      <c r="AV17" s="96">
        <v>0</v>
      </c>
      <c r="AW17" s="96">
        <v>0</v>
      </c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</row>
    <row r="18" spans="1:366" s="63" customFormat="1" ht="15" customHeight="1" x14ac:dyDescent="0.45">
      <c r="A18" s="39" t="s">
        <v>94</v>
      </c>
      <c r="B18" s="18">
        <v>76</v>
      </c>
      <c r="C18" s="18">
        <v>4</v>
      </c>
      <c r="D18" s="18"/>
      <c r="E18" s="18" t="s">
        <v>153</v>
      </c>
      <c r="F18" s="19" t="s">
        <v>24</v>
      </c>
      <c r="G18" s="19">
        <f t="shared" si="0"/>
        <v>304</v>
      </c>
      <c r="H18" s="19" t="s">
        <v>23</v>
      </c>
      <c r="I18" s="19">
        <f t="shared" si="1"/>
        <v>0</v>
      </c>
      <c r="J18" s="19" t="s">
        <v>23</v>
      </c>
      <c r="K18" s="19">
        <f t="shared" si="2"/>
        <v>0</v>
      </c>
      <c r="L18" s="19" t="s">
        <v>23</v>
      </c>
      <c r="M18" s="19">
        <f t="shared" si="3"/>
        <v>0</v>
      </c>
      <c r="N18" s="20">
        <f t="shared" si="24"/>
        <v>1</v>
      </c>
      <c r="O18" s="20">
        <f t="shared" si="26"/>
        <v>76</v>
      </c>
      <c r="P18" s="20">
        <f>B18</f>
        <v>76</v>
      </c>
      <c r="Q18" s="20"/>
      <c r="R18" s="20">
        <v>0</v>
      </c>
      <c r="S18" s="20"/>
      <c r="T18" s="20"/>
      <c r="U18" s="20"/>
      <c r="V18" s="20">
        <v>0</v>
      </c>
      <c r="W18" s="124" t="s">
        <v>23</v>
      </c>
      <c r="X18" s="124">
        <f t="shared" si="27"/>
        <v>0</v>
      </c>
      <c r="Y18" s="124" t="s">
        <v>23</v>
      </c>
      <c r="Z18" s="124">
        <f t="shared" si="28"/>
        <v>0</v>
      </c>
      <c r="AA18" s="10" t="s">
        <v>24</v>
      </c>
      <c r="AB18" s="10">
        <f t="shared" si="7"/>
        <v>304</v>
      </c>
      <c r="AC18" s="10" t="s">
        <v>23</v>
      </c>
      <c r="AD18" s="10">
        <f t="shared" si="8"/>
        <v>0</v>
      </c>
      <c r="AE18" s="10">
        <v>4</v>
      </c>
      <c r="AF18" s="10">
        <v>0</v>
      </c>
      <c r="AG18" s="21">
        <v>0</v>
      </c>
      <c r="AH18" s="21">
        <f t="shared" si="25"/>
        <v>0</v>
      </c>
      <c r="AI18" s="22">
        <f t="shared" si="9"/>
        <v>0</v>
      </c>
      <c r="AJ18" s="22">
        <f t="shared" si="10"/>
        <v>0</v>
      </c>
      <c r="AK18" s="22">
        <f t="shared" si="11"/>
        <v>0</v>
      </c>
      <c r="AL18" s="22">
        <f t="shared" si="12"/>
        <v>0</v>
      </c>
      <c r="AM18" s="10" t="s">
        <v>23</v>
      </c>
      <c r="AN18" s="10">
        <f t="shared" si="13"/>
        <v>0</v>
      </c>
      <c r="AO18" s="10" t="s">
        <v>23</v>
      </c>
      <c r="AP18" s="10">
        <f t="shared" si="14"/>
        <v>0</v>
      </c>
      <c r="AQ18" s="96">
        <v>0</v>
      </c>
      <c r="AR18" s="96">
        <v>0</v>
      </c>
      <c r="AS18" s="96">
        <f t="shared" si="15"/>
        <v>0</v>
      </c>
      <c r="AT18" s="96">
        <v>0</v>
      </c>
      <c r="AU18" s="96"/>
      <c r="AV18" s="96">
        <v>0</v>
      </c>
      <c r="AW18" s="96">
        <v>0</v>
      </c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</row>
    <row r="19" spans="1:366" s="63" customFormat="1" ht="15" customHeight="1" x14ac:dyDescent="0.45">
      <c r="A19" s="39" t="s">
        <v>95</v>
      </c>
      <c r="B19" s="18">
        <v>165</v>
      </c>
      <c r="C19" s="18">
        <v>4.5</v>
      </c>
      <c r="D19" s="18"/>
      <c r="E19" s="18" t="s">
        <v>153</v>
      </c>
      <c r="F19" s="19" t="s">
        <v>24</v>
      </c>
      <c r="G19" s="19">
        <f t="shared" si="0"/>
        <v>715.5</v>
      </c>
      <c r="H19" s="19" t="s">
        <v>23</v>
      </c>
      <c r="I19" s="19">
        <f t="shared" si="1"/>
        <v>0</v>
      </c>
      <c r="J19" s="19" t="s">
        <v>23</v>
      </c>
      <c r="K19" s="19">
        <f t="shared" si="2"/>
        <v>0</v>
      </c>
      <c r="L19" s="19" t="s">
        <v>23</v>
      </c>
      <c r="M19" s="19">
        <f t="shared" si="3"/>
        <v>0</v>
      </c>
      <c r="N19" s="20">
        <f t="shared" si="24"/>
        <v>1</v>
      </c>
      <c r="O19" s="20">
        <f t="shared" si="26"/>
        <v>159</v>
      </c>
      <c r="P19" s="20">
        <v>159</v>
      </c>
      <c r="Q19" s="20"/>
      <c r="R19" s="20">
        <v>0</v>
      </c>
      <c r="S19" s="20">
        <v>1</v>
      </c>
      <c r="T19" s="20"/>
      <c r="U19" s="20"/>
      <c r="V19" s="20">
        <v>165</v>
      </c>
      <c r="W19" s="124" t="s">
        <v>23</v>
      </c>
      <c r="X19" s="124">
        <f t="shared" si="27"/>
        <v>0</v>
      </c>
      <c r="Y19" s="124" t="s">
        <v>23</v>
      </c>
      <c r="Z19" s="124">
        <f t="shared" si="28"/>
        <v>0</v>
      </c>
      <c r="AA19" s="10" t="s">
        <v>24</v>
      </c>
      <c r="AB19" s="10">
        <f t="shared" si="7"/>
        <v>742.5</v>
      </c>
      <c r="AC19" s="10" t="s">
        <v>23</v>
      </c>
      <c r="AD19" s="10">
        <f t="shared" si="8"/>
        <v>0</v>
      </c>
      <c r="AE19" s="10">
        <v>1</v>
      </c>
      <c r="AF19" s="10">
        <v>0</v>
      </c>
      <c r="AG19" s="21">
        <v>0</v>
      </c>
      <c r="AH19" s="21">
        <f t="shared" si="25"/>
        <v>6</v>
      </c>
      <c r="AI19" s="22">
        <f t="shared" si="9"/>
        <v>27</v>
      </c>
      <c r="AJ19" s="22">
        <f t="shared" si="10"/>
        <v>0</v>
      </c>
      <c r="AK19" s="22">
        <f t="shared" si="11"/>
        <v>0</v>
      </c>
      <c r="AL19" s="22">
        <f t="shared" si="12"/>
        <v>6</v>
      </c>
      <c r="AM19" s="10" t="s">
        <v>23</v>
      </c>
      <c r="AN19" s="10">
        <f t="shared" si="13"/>
        <v>0</v>
      </c>
      <c r="AO19" s="10" t="s">
        <v>23</v>
      </c>
      <c r="AP19" s="10">
        <f t="shared" si="14"/>
        <v>0</v>
      </c>
      <c r="AQ19" s="96">
        <v>0</v>
      </c>
      <c r="AR19" s="96">
        <v>0</v>
      </c>
      <c r="AS19" s="96">
        <f t="shared" si="15"/>
        <v>0</v>
      </c>
      <c r="AT19" s="96">
        <v>0</v>
      </c>
      <c r="AU19" s="96"/>
      <c r="AV19" s="96">
        <v>0</v>
      </c>
      <c r="AW19" s="96">
        <v>0</v>
      </c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</row>
    <row r="20" spans="1:366" s="63" customFormat="1" ht="15" customHeight="1" x14ac:dyDescent="0.45">
      <c r="A20" s="39" t="s">
        <v>96</v>
      </c>
      <c r="B20" s="18">
        <v>44</v>
      </c>
      <c r="C20" s="18">
        <v>3.5</v>
      </c>
      <c r="D20" s="18"/>
      <c r="E20" s="18" t="s">
        <v>153</v>
      </c>
      <c r="F20" s="19" t="s">
        <v>24</v>
      </c>
      <c r="G20" s="19">
        <f t="shared" si="0"/>
        <v>154</v>
      </c>
      <c r="H20" s="19" t="s">
        <v>23</v>
      </c>
      <c r="I20" s="19">
        <f t="shared" si="1"/>
        <v>0</v>
      </c>
      <c r="J20" s="19" t="s">
        <v>23</v>
      </c>
      <c r="K20" s="19">
        <f t="shared" si="2"/>
        <v>0</v>
      </c>
      <c r="L20" s="19" t="s">
        <v>23</v>
      </c>
      <c r="M20" s="19">
        <f t="shared" si="3"/>
        <v>0</v>
      </c>
      <c r="N20" s="20">
        <v>0</v>
      </c>
      <c r="O20" s="20">
        <f t="shared" si="26"/>
        <v>0</v>
      </c>
      <c r="P20" s="20">
        <v>44</v>
      </c>
      <c r="Q20" s="20"/>
      <c r="R20" s="20">
        <v>0</v>
      </c>
      <c r="S20" s="20"/>
      <c r="T20" s="20"/>
      <c r="U20" s="20"/>
      <c r="V20" s="20">
        <v>0</v>
      </c>
      <c r="W20" s="124" t="s">
        <v>23</v>
      </c>
      <c r="X20" s="124">
        <f t="shared" si="27"/>
        <v>0</v>
      </c>
      <c r="Y20" s="124" t="s">
        <v>23</v>
      </c>
      <c r="Z20" s="124">
        <f t="shared" si="28"/>
        <v>0</v>
      </c>
      <c r="AA20" s="10" t="s">
        <v>23</v>
      </c>
      <c r="AB20" s="10">
        <f t="shared" si="7"/>
        <v>0</v>
      </c>
      <c r="AC20" s="10" t="s">
        <v>23</v>
      </c>
      <c r="AD20" s="10">
        <f t="shared" si="8"/>
        <v>0</v>
      </c>
      <c r="AE20" s="10">
        <v>0</v>
      </c>
      <c r="AF20" s="10">
        <v>0</v>
      </c>
      <c r="AG20" s="21">
        <v>0</v>
      </c>
      <c r="AH20" s="21">
        <v>0</v>
      </c>
      <c r="AI20" s="22">
        <f t="shared" si="9"/>
        <v>0</v>
      </c>
      <c r="AJ20" s="22">
        <f t="shared" si="10"/>
        <v>0</v>
      </c>
      <c r="AK20" s="22">
        <f t="shared" si="11"/>
        <v>0</v>
      </c>
      <c r="AL20" s="22">
        <f t="shared" si="12"/>
        <v>0</v>
      </c>
      <c r="AM20" s="10" t="s">
        <v>23</v>
      </c>
      <c r="AN20" s="10">
        <f t="shared" si="13"/>
        <v>0</v>
      </c>
      <c r="AO20" s="10" t="s">
        <v>23</v>
      </c>
      <c r="AP20" s="10">
        <f t="shared" si="14"/>
        <v>0</v>
      </c>
      <c r="AQ20" s="96">
        <v>0</v>
      </c>
      <c r="AR20" s="96">
        <v>0</v>
      </c>
      <c r="AS20" s="96">
        <f t="shared" ref="AS20" si="29">AQ20*AR20</f>
        <v>0</v>
      </c>
      <c r="AT20" s="96">
        <v>0</v>
      </c>
      <c r="AU20" s="96"/>
      <c r="AV20" s="96">
        <v>0</v>
      </c>
      <c r="AW20" s="96">
        <v>0</v>
      </c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</row>
    <row r="21" spans="1:366" s="63" customFormat="1" ht="15" customHeight="1" x14ac:dyDescent="0.45">
      <c r="A21" s="39" t="s">
        <v>97</v>
      </c>
      <c r="B21" s="18">
        <v>111</v>
      </c>
      <c r="C21" s="18">
        <v>4</v>
      </c>
      <c r="D21" s="18"/>
      <c r="E21" s="18" t="s">
        <v>153</v>
      </c>
      <c r="F21" s="19" t="s">
        <v>24</v>
      </c>
      <c r="G21" s="19">
        <f t="shared" si="0"/>
        <v>444</v>
      </c>
      <c r="H21" s="19" t="s">
        <v>23</v>
      </c>
      <c r="I21" s="19">
        <f t="shared" si="1"/>
        <v>0</v>
      </c>
      <c r="J21" s="19" t="s">
        <v>23</v>
      </c>
      <c r="K21" s="19">
        <f t="shared" si="2"/>
        <v>0</v>
      </c>
      <c r="L21" s="19" t="s">
        <v>23</v>
      </c>
      <c r="M21" s="19">
        <f t="shared" si="3"/>
        <v>0</v>
      </c>
      <c r="N21" s="20">
        <f>IF(AC21="tak",1*0.5,IF(AQ21&gt;0,1*0.5,2*0.5))</f>
        <v>1</v>
      </c>
      <c r="O21" s="20">
        <f t="shared" si="26"/>
        <v>111</v>
      </c>
      <c r="P21" s="20">
        <v>111</v>
      </c>
      <c r="Q21" s="20"/>
      <c r="R21" s="20">
        <v>0</v>
      </c>
      <c r="S21" s="20"/>
      <c r="T21" s="20"/>
      <c r="U21" s="20"/>
      <c r="V21" s="20">
        <v>0</v>
      </c>
      <c r="W21" s="124" t="s">
        <v>23</v>
      </c>
      <c r="X21" s="124">
        <f t="shared" si="27"/>
        <v>0</v>
      </c>
      <c r="Y21" s="124" t="s">
        <v>23</v>
      </c>
      <c r="Z21" s="124">
        <f t="shared" si="28"/>
        <v>0</v>
      </c>
      <c r="AA21" s="10" t="s">
        <v>24</v>
      </c>
      <c r="AB21" s="10">
        <f t="shared" si="7"/>
        <v>444</v>
      </c>
      <c r="AC21" s="10" t="s">
        <v>23</v>
      </c>
      <c r="AD21" s="10">
        <f>IF(AC21="tak",1.5*$B21,0)</f>
        <v>0</v>
      </c>
      <c r="AE21" s="10">
        <v>0</v>
      </c>
      <c r="AF21" s="10">
        <v>0</v>
      </c>
      <c r="AG21" s="21">
        <v>0</v>
      </c>
      <c r="AH21" s="21">
        <f>B21-P21-R21</f>
        <v>0</v>
      </c>
      <c r="AI21" s="22">
        <f t="shared" si="9"/>
        <v>0</v>
      </c>
      <c r="AJ21" s="22">
        <f t="shared" si="10"/>
        <v>0</v>
      </c>
      <c r="AK21" s="22">
        <f t="shared" si="11"/>
        <v>0</v>
      </c>
      <c r="AL21" s="22">
        <f t="shared" si="12"/>
        <v>0</v>
      </c>
      <c r="AM21" s="10" t="s">
        <v>23</v>
      </c>
      <c r="AN21" s="10">
        <f>IF(AM21="tak",$C21*$B21,0)</f>
        <v>0</v>
      </c>
      <c r="AO21" s="10" t="s">
        <v>23</v>
      </c>
      <c r="AP21" s="10">
        <f>IF(AO21="tak",$C21*$B21,0)</f>
        <v>0</v>
      </c>
      <c r="AQ21" s="96">
        <v>0</v>
      </c>
      <c r="AR21" s="96">
        <v>0</v>
      </c>
      <c r="AS21" s="96">
        <f>AQ21*AR21</f>
        <v>0</v>
      </c>
      <c r="AT21" s="96">
        <v>0</v>
      </c>
      <c r="AU21" s="96"/>
      <c r="AV21" s="96">
        <v>0</v>
      </c>
      <c r="AW21" s="96">
        <v>0</v>
      </c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</row>
    <row r="22" spans="1:366" s="63" customFormat="1" ht="15" customHeight="1" x14ac:dyDescent="0.45">
      <c r="A22" s="39" t="s">
        <v>98</v>
      </c>
      <c r="B22" s="18">
        <v>92</v>
      </c>
      <c r="C22" s="18">
        <v>4.5</v>
      </c>
      <c r="D22" s="18"/>
      <c r="E22" s="18" t="s">
        <v>153</v>
      </c>
      <c r="F22" s="19" t="s">
        <v>24</v>
      </c>
      <c r="G22" s="19">
        <f t="shared" si="0"/>
        <v>112.5</v>
      </c>
      <c r="H22" s="19" t="s">
        <v>23</v>
      </c>
      <c r="I22" s="19">
        <f t="shared" si="1"/>
        <v>0</v>
      </c>
      <c r="J22" s="19" t="s">
        <v>23</v>
      </c>
      <c r="K22" s="19">
        <f t="shared" si="2"/>
        <v>0</v>
      </c>
      <c r="L22" s="19" t="s">
        <v>23</v>
      </c>
      <c r="M22" s="19">
        <f t="shared" si="3"/>
        <v>0</v>
      </c>
      <c r="N22" s="20">
        <f>IF(AC22="tak",1*0.5,IF(AQ22&gt;0,1*0.5,2*0.5))</f>
        <v>1</v>
      </c>
      <c r="O22" s="20">
        <f t="shared" si="26"/>
        <v>25</v>
      </c>
      <c r="P22" s="20">
        <v>25</v>
      </c>
      <c r="Q22" s="20"/>
      <c r="R22" s="20">
        <v>0</v>
      </c>
      <c r="S22" s="20"/>
      <c r="T22" s="20"/>
      <c r="U22" s="20"/>
      <c r="V22" s="20">
        <v>0</v>
      </c>
      <c r="W22" s="124" t="s">
        <v>23</v>
      </c>
      <c r="X22" s="124">
        <f t="shared" si="27"/>
        <v>0</v>
      </c>
      <c r="Y22" s="124" t="s">
        <v>23</v>
      </c>
      <c r="Z22" s="124">
        <f t="shared" si="28"/>
        <v>0</v>
      </c>
      <c r="AA22" s="10" t="s">
        <v>24</v>
      </c>
      <c r="AB22" s="10">
        <f t="shared" si="7"/>
        <v>414</v>
      </c>
      <c r="AC22" s="10" t="s">
        <v>23</v>
      </c>
      <c r="AD22" s="10">
        <f>IF(AC22="tak",1.5*$B22,0)</f>
        <v>0</v>
      </c>
      <c r="AE22" s="10">
        <v>4</v>
      </c>
      <c r="AF22" s="10">
        <v>0</v>
      </c>
      <c r="AG22" s="21">
        <v>0</v>
      </c>
      <c r="AH22" s="21">
        <f>B22-P22-R22</f>
        <v>67</v>
      </c>
      <c r="AI22" s="22">
        <f t="shared" si="9"/>
        <v>301.5</v>
      </c>
      <c r="AJ22" s="22">
        <f t="shared" si="10"/>
        <v>0</v>
      </c>
      <c r="AK22" s="22">
        <f t="shared" si="11"/>
        <v>0</v>
      </c>
      <c r="AL22" s="22">
        <f t="shared" si="12"/>
        <v>67</v>
      </c>
      <c r="AM22" s="10" t="s">
        <v>23</v>
      </c>
      <c r="AN22" s="10">
        <f>IF(AM22="tak",$C22*$B22,0)</f>
        <v>0</v>
      </c>
      <c r="AO22" s="10" t="s">
        <v>23</v>
      </c>
      <c r="AP22" s="10">
        <f>IF(AO22="tak",$C22*$B22,0)</f>
        <v>0</v>
      </c>
      <c r="AQ22" s="96">
        <v>0</v>
      </c>
      <c r="AR22" s="96">
        <v>0</v>
      </c>
      <c r="AS22" s="96">
        <f>AQ22*AR22</f>
        <v>0</v>
      </c>
      <c r="AT22" s="96">
        <v>67</v>
      </c>
      <c r="AU22" s="96">
        <v>24</v>
      </c>
      <c r="AV22" s="96">
        <v>0</v>
      </c>
      <c r="AW22" s="96">
        <v>0</v>
      </c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</row>
    <row r="23" spans="1:366" s="63" customFormat="1" ht="30" customHeight="1" x14ac:dyDescent="0.45">
      <c r="A23" s="87" t="s">
        <v>172</v>
      </c>
      <c r="B23" s="18"/>
      <c r="C23" s="18"/>
      <c r="D23" s="18"/>
      <c r="E23" s="18"/>
      <c r="F23" s="19"/>
      <c r="G23" s="19"/>
      <c r="H23" s="19"/>
      <c r="I23" s="19"/>
      <c r="J23" s="19"/>
      <c r="K23" s="19"/>
      <c r="L23" s="19"/>
      <c r="M23" s="19"/>
      <c r="N23" s="20"/>
      <c r="O23" s="20"/>
      <c r="P23" s="20">
        <v>0</v>
      </c>
      <c r="Q23" s="20"/>
      <c r="R23" s="20">
        <f>419+554+1060</f>
        <v>2033</v>
      </c>
      <c r="S23" s="20">
        <v>2</v>
      </c>
      <c r="T23" s="20"/>
      <c r="U23" s="20"/>
      <c r="V23" s="20"/>
      <c r="W23" s="124"/>
      <c r="X23" s="124"/>
      <c r="Y23" s="124"/>
      <c r="Z23" s="124"/>
      <c r="AA23" s="10"/>
      <c r="AB23" s="10"/>
      <c r="AC23" s="10"/>
      <c r="AD23" s="10"/>
      <c r="AE23" s="10"/>
      <c r="AF23" s="10"/>
      <c r="AG23" s="21"/>
      <c r="AH23" s="21"/>
      <c r="AI23" s="22"/>
      <c r="AJ23" s="22"/>
      <c r="AK23" s="22"/>
      <c r="AL23" s="22"/>
      <c r="AM23" s="10"/>
      <c r="AN23" s="10"/>
      <c r="AO23" s="10"/>
      <c r="AP23" s="10"/>
      <c r="AQ23" s="96"/>
      <c r="AR23" s="96"/>
      <c r="AS23" s="96"/>
      <c r="AT23" s="96">
        <v>0</v>
      </c>
      <c r="AU23" s="96"/>
      <c r="AV23" s="96">
        <v>0</v>
      </c>
      <c r="AW23" s="96">
        <v>0</v>
      </c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</row>
    <row r="24" spans="1:366" s="63" customFormat="1" ht="15" customHeight="1" x14ac:dyDescent="0.45">
      <c r="A24" s="23" t="s">
        <v>29</v>
      </c>
      <c r="B24" s="24"/>
      <c r="C24" s="24"/>
      <c r="D24" s="24"/>
      <c r="E24" s="24"/>
      <c r="F24" s="24">
        <f>SUM(G3:G22)</f>
        <v>14018</v>
      </c>
      <c r="G24" s="24"/>
      <c r="H24" s="24">
        <f>SUM(I3:I22)</f>
        <v>6557.5</v>
      </c>
      <c r="I24" s="24"/>
      <c r="J24" s="24">
        <f>SUM(K3:K22)</f>
        <v>0</v>
      </c>
      <c r="K24" s="24"/>
      <c r="L24" s="24">
        <f>SUM(M3:M22)</f>
        <v>0</v>
      </c>
      <c r="M24" s="24"/>
      <c r="N24" s="25">
        <f>SUM(O3:O22)</f>
        <v>4813.6000000000004</v>
      </c>
      <c r="O24" s="24"/>
      <c r="P24" s="25">
        <f>SUM(P3:P23)</f>
        <v>4106</v>
      </c>
      <c r="Q24" s="25">
        <f>(576-AU24)</f>
        <v>516</v>
      </c>
      <c r="R24" s="25">
        <f>SUM(R3:R23)</f>
        <v>3605</v>
      </c>
      <c r="S24" s="25">
        <f t="shared" ref="S24" si="30">SUM(S16:S23)</f>
        <v>3</v>
      </c>
      <c r="T24" s="25">
        <f t="shared" ref="T24:U24" si="31">SUM(T3:T23)</f>
        <v>0</v>
      </c>
      <c r="U24" s="25">
        <f t="shared" si="31"/>
        <v>0</v>
      </c>
      <c r="V24" s="25">
        <f>SUM(V3:V22)</f>
        <v>4164</v>
      </c>
      <c r="W24" s="25">
        <f>SUM(X3:X22)</f>
        <v>0</v>
      </c>
      <c r="X24" s="25"/>
      <c r="Y24" s="25">
        <f>SUM(Z3:Z22)</f>
        <v>0</v>
      </c>
      <c r="Z24" s="25"/>
      <c r="AA24" s="24">
        <f>SUM(AB3:AB22)</f>
        <v>11752.5</v>
      </c>
      <c r="AB24" s="24"/>
      <c r="AC24" s="25">
        <f>SUM(AD3:AD22)</f>
        <v>0</v>
      </c>
      <c r="AD24" s="24"/>
      <c r="AE24" s="36">
        <f>SUM(AE3:AE22)</f>
        <v>117</v>
      </c>
      <c r="AF24" s="36">
        <f>SUM(AF3:AF22)</f>
        <v>46</v>
      </c>
      <c r="AG24" s="25">
        <f>SUM(AG3:AG22)</f>
        <v>1814</v>
      </c>
      <c r="AH24" s="24"/>
      <c r="AI24" s="25">
        <f>SUM(AI3:AI22)</f>
        <v>5733.5</v>
      </c>
      <c r="AJ24" s="25">
        <f>SUM(AJ3:AJ22)</f>
        <v>1287.5</v>
      </c>
      <c r="AK24" s="25">
        <f>SUM(AK3:AK22)</f>
        <v>0</v>
      </c>
      <c r="AL24" s="25">
        <f>SUM(AL3:AL22)</f>
        <v>1282.4000000000001</v>
      </c>
      <c r="AM24" s="25">
        <f>SUM(AN3:AN22)</f>
        <v>0</v>
      </c>
      <c r="AN24" s="25"/>
      <c r="AO24" s="25">
        <f>SUM(AP3:AP22)</f>
        <v>0</v>
      </c>
      <c r="AP24" s="24"/>
      <c r="AQ24" s="167">
        <f>SUM(AR3:AR22)</f>
        <v>0</v>
      </c>
      <c r="AR24" s="167"/>
      <c r="AS24" s="60">
        <f>SUM(AS3:AS22)</f>
        <v>0</v>
      </c>
      <c r="AT24" s="25">
        <f>SUM(AT3:AT23)</f>
        <v>389</v>
      </c>
      <c r="AU24" s="132">
        <f>SUM(AU3:AU23)</f>
        <v>60</v>
      </c>
      <c r="AV24" s="25">
        <f>SUM(AV3:AV23)</f>
        <v>0</v>
      </c>
      <c r="AW24" s="25">
        <f>SUM(AW3:AW23)</f>
        <v>0</v>
      </c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</row>
    <row r="25" spans="1:366" s="63" customFormat="1" ht="15" customHeight="1" x14ac:dyDescent="0.45">
      <c r="A25" s="23" t="s">
        <v>30</v>
      </c>
      <c r="B25" s="30"/>
      <c r="C25" s="30"/>
      <c r="D25" s="30"/>
      <c r="E25" s="30"/>
      <c r="F25" s="30" t="s">
        <v>31</v>
      </c>
      <c r="G25" s="30"/>
      <c r="H25" s="30" t="s">
        <v>31</v>
      </c>
      <c r="I25" s="30"/>
      <c r="J25" s="30" t="s">
        <v>31</v>
      </c>
      <c r="K25" s="30"/>
      <c r="L25" s="30" t="s">
        <v>31</v>
      </c>
      <c r="M25" s="30"/>
      <c r="N25" s="30" t="s">
        <v>31</v>
      </c>
      <c r="O25" s="30"/>
      <c r="P25" s="30" t="s">
        <v>32</v>
      </c>
      <c r="Q25" s="30" t="s">
        <v>32</v>
      </c>
      <c r="R25" s="30" t="s">
        <v>32</v>
      </c>
      <c r="S25" s="66" t="s">
        <v>213</v>
      </c>
      <c r="T25" s="30" t="s">
        <v>32</v>
      </c>
      <c r="U25" s="30" t="s">
        <v>32</v>
      </c>
      <c r="V25" s="30" t="s">
        <v>32</v>
      </c>
      <c r="W25" s="30" t="s">
        <v>31</v>
      </c>
      <c r="X25" s="30"/>
      <c r="Y25" s="30" t="s">
        <v>31</v>
      </c>
      <c r="Z25" s="30"/>
      <c r="AA25" s="30" t="s">
        <v>31</v>
      </c>
      <c r="AB25" s="30"/>
      <c r="AC25" s="30" t="s">
        <v>31</v>
      </c>
      <c r="AD25" s="30"/>
      <c r="AE25" s="30" t="s">
        <v>33</v>
      </c>
      <c r="AF25" s="30" t="s">
        <v>33</v>
      </c>
      <c r="AG25" s="30" t="s">
        <v>32</v>
      </c>
      <c r="AH25" s="30"/>
      <c r="AI25" s="30" t="s">
        <v>31</v>
      </c>
      <c r="AJ25" s="30" t="s">
        <v>31</v>
      </c>
      <c r="AK25" s="30" t="s">
        <v>31</v>
      </c>
      <c r="AL25" s="30" t="s">
        <v>31</v>
      </c>
      <c r="AM25" s="30" t="s">
        <v>31</v>
      </c>
      <c r="AN25" s="30"/>
      <c r="AO25" s="30" t="s">
        <v>31</v>
      </c>
      <c r="AP25" s="30"/>
      <c r="AQ25" s="152" t="s">
        <v>32</v>
      </c>
      <c r="AR25" s="152"/>
      <c r="AS25" s="30" t="s">
        <v>31</v>
      </c>
      <c r="AT25" s="30" t="s">
        <v>32</v>
      </c>
      <c r="AU25" s="66" t="s">
        <v>32</v>
      </c>
      <c r="AV25" s="30" t="s">
        <v>32</v>
      </c>
      <c r="AW25" s="30" t="s">
        <v>32</v>
      </c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</row>
    <row r="26" spans="1:366" s="63" customFormat="1" ht="15" customHeight="1" x14ac:dyDescent="0.45">
      <c r="A26" s="31" t="s">
        <v>34</v>
      </c>
      <c r="B26" s="32"/>
      <c r="C26" s="32"/>
      <c r="D26" s="32"/>
      <c r="E26" s="32"/>
      <c r="F26" s="32">
        <f>F24*'ZX14'!D3</f>
        <v>0</v>
      </c>
      <c r="G26" s="32"/>
      <c r="H26" s="32">
        <f>H24*'ZX14'!E3</f>
        <v>0</v>
      </c>
      <c r="I26" s="32"/>
      <c r="J26" s="32">
        <f>J24*'ZX14'!F3</f>
        <v>0</v>
      </c>
      <c r="K26" s="32"/>
      <c r="L26" s="32">
        <f>L24*'ZX14'!G3</f>
        <v>0</v>
      </c>
      <c r="M26" s="32"/>
      <c r="N26" s="32">
        <f>N24*'ZX14'!H3</f>
        <v>0</v>
      </c>
      <c r="O26" s="32"/>
      <c r="P26" s="32">
        <f>P24*'ZX14'!I3</f>
        <v>0</v>
      </c>
      <c r="Q26" s="32">
        <f>Q24*'ZX14'!J3</f>
        <v>0</v>
      </c>
      <c r="R26" s="32">
        <f>R24*'ZX14'!K3</f>
        <v>0</v>
      </c>
      <c r="S26" s="32">
        <f>S24*'ZX14'!L3</f>
        <v>0</v>
      </c>
      <c r="T26" s="32">
        <f>T24*'ZX14'!M3</f>
        <v>0</v>
      </c>
      <c r="U26" s="32">
        <f>U24*'ZX14'!N3</f>
        <v>0</v>
      </c>
      <c r="V26" s="32">
        <f>V24*'ZX14'!P3</f>
        <v>0</v>
      </c>
      <c r="W26" s="32">
        <f>W24*'ZX14'!Q3</f>
        <v>0</v>
      </c>
      <c r="X26" s="32"/>
      <c r="Y26" s="32">
        <f>Y24*'ZX14'!R3</f>
        <v>0</v>
      </c>
      <c r="Z26" s="32"/>
      <c r="AA26" s="32">
        <f>AA24*'ZX14'!S3</f>
        <v>0</v>
      </c>
      <c r="AB26" s="32"/>
      <c r="AC26" s="32">
        <f>AC24*'ZX14'!T3</f>
        <v>0</v>
      </c>
      <c r="AD26" s="32"/>
      <c r="AE26" s="32">
        <f>AE24*'ZX14'!U3</f>
        <v>0</v>
      </c>
      <c r="AF26" s="32">
        <f>AF24*'ZX14'!V3</f>
        <v>0</v>
      </c>
      <c r="AG26" s="32">
        <f>AG24*'ZX14'!W3</f>
        <v>0</v>
      </c>
      <c r="AH26" s="32"/>
      <c r="AI26" s="32">
        <f>AI24*'ZX14'!Z3</f>
        <v>0</v>
      </c>
      <c r="AJ26" s="32">
        <f>AJ24*'ZX14'!AA3</f>
        <v>0</v>
      </c>
      <c r="AK26" s="32">
        <f>AK24*'ZX14'!AB3</f>
        <v>0</v>
      </c>
      <c r="AL26" s="32">
        <f>AL24*'ZX14'!AC3</f>
        <v>0</v>
      </c>
      <c r="AM26" s="32">
        <f>AM24*'ZX14'!AD3</f>
        <v>0</v>
      </c>
      <c r="AN26" s="32"/>
      <c r="AO26" s="32">
        <f>AO24*'ZX14'!AE3</f>
        <v>0</v>
      </c>
      <c r="AP26" s="32"/>
      <c r="AQ26" s="150">
        <f>AQ24*'ZX14'!AF3</f>
        <v>0</v>
      </c>
      <c r="AR26" s="150"/>
      <c r="AS26" s="32">
        <f>AS24*'ZX14'!$AH$3</f>
        <v>0</v>
      </c>
      <c r="AT26" s="32">
        <f>AT24*'ZX14'!AI3</f>
        <v>0</v>
      </c>
      <c r="AU26" s="32">
        <f>AU24*'ZX14'!AJ3</f>
        <v>0</v>
      </c>
      <c r="AV26" s="32">
        <f>AV24*'ZX14'!AK3</f>
        <v>0</v>
      </c>
      <c r="AW26" s="32">
        <f>AW24*'ZX14'!AL3</f>
        <v>0</v>
      </c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</row>
    <row r="27" spans="1:366" ht="15" customHeight="1" x14ac:dyDescent="0.45"/>
    <row r="28" spans="1:366" ht="15" customHeight="1" x14ac:dyDescent="0.45"/>
    <row r="29" spans="1:366" ht="15" customHeight="1" x14ac:dyDescent="0.45"/>
    <row r="30" spans="1:366" ht="15" customHeight="1" x14ac:dyDescent="0.45"/>
    <row r="31" spans="1:366" ht="15" customHeight="1" x14ac:dyDescent="0.45"/>
    <row r="32" spans="1:366" ht="15" customHeight="1" x14ac:dyDescent="0.45"/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8" ht="15" customHeight="1" x14ac:dyDescent="0.45"/>
    <row r="39" ht="15" customHeight="1" x14ac:dyDescent="0.45"/>
    <row r="40" ht="15" customHeight="1" x14ac:dyDescent="0.45"/>
    <row r="41" ht="15" customHeight="1" x14ac:dyDescent="0.45"/>
    <row r="42" ht="15" customHeight="1" x14ac:dyDescent="0.45"/>
    <row r="43" ht="15" customHeight="1" x14ac:dyDescent="0.45"/>
    <row r="44" ht="15" customHeight="1" x14ac:dyDescent="0.45"/>
    <row r="45" ht="15" customHeight="1" x14ac:dyDescent="0.45"/>
    <row r="46" ht="15" customHeight="1" x14ac:dyDescent="0.45"/>
    <row r="47" ht="15" customHeight="1" x14ac:dyDescent="0.45"/>
  </sheetData>
  <sheetProtection algorithmName="SHA-512" hashValue="v35KXcw1BKrmODhPl6hFuOYPdtL2WpWNTDoT2V7jerqmuCpHVy+Bf+Wgi0ZyqlI0bcAhMp7Z4nCxL6OtZ9S+nQ==" saltValue="R04kZvC4k3qf2M4XOV7euw==" spinCount="100000" sheet="1" objects="1" scenarios="1"/>
  <customSheetViews>
    <customSheetView guid="{2789FC04-2E36-4D35-9415-F233AAB86BF1}">
      <pane xSplit="1" topLeftCell="B1" activePane="topRight" state="frozen"/>
      <selection pane="topRight" activeCell="F28" sqref="F28"/>
      <pageMargins left="0.7" right="0.7" top="0.75" bottom="0.75" header="0.51180555555555496" footer="0.51180555555555496"/>
      <pageSetup paperSize="9" firstPageNumber="0" orientation="portrait" horizontalDpi="4294967294" verticalDpi="0" r:id="rId1"/>
    </customSheetView>
  </customSheetViews>
  <mergeCells count="16">
    <mergeCell ref="W2:X2"/>
    <mergeCell ref="Y2:Z2"/>
    <mergeCell ref="A1:E1"/>
    <mergeCell ref="F2:G2"/>
    <mergeCell ref="AA2:AB2"/>
    <mergeCell ref="L2:M2"/>
    <mergeCell ref="J2:K2"/>
    <mergeCell ref="H2:I2"/>
    <mergeCell ref="F1:Z1"/>
    <mergeCell ref="AA1:AW1"/>
    <mergeCell ref="AQ26:AR26"/>
    <mergeCell ref="AQ24:AR24"/>
    <mergeCell ref="AQ25:AR25"/>
    <mergeCell ref="AC2:AD2"/>
    <mergeCell ref="AM2:AN2"/>
    <mergeCell ref="AO2:AP2"/>
  </mergeCells>
  <pageMargins left="0.7" right="0.7" top="0.75" bottom="0.75" header="0.51180555555555496" footer="0.51180555555555496"/>
  <pageSetup paperSize="9" firstPageNumber="0" orientation="portrait" horizontalDpi="4294967294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NB47"/>
  <sheetViews>
    <sheetView zoomScaleNormal="100" workbookViewId="0">
      <pane xSplit="1" topLeftCell="J1" activePane="topRight" state="frozen"/>
      <selection activeCell="E29" sqref="E29"/>
      <selection pane="topRight" sqref="A1:XFD1048576"/>
    </sheetView>
  </sheetViews>
  <sheetFormatPr defaultColWidth="13.3984375" defaultRowHeight="14.25" x14ac:dyDescent="0.45"/>
  <cols>
    <col min="1" max="1" width="22" bestFit="1" customWidth="1"/>
    <col min="2" max="2" width="15.73046875" bestFit="1" customWidth="1"/>
    <col min="3" max="3" width="18.265625" bestFit="1" customWidth="1"/>
    <col min="4" max="4" width="16.265625" bestFit="1" customWidth="1"/>
    <col min="5" max="5" width="22" bestFit="1" customWidth="1"/>
  </cols>
  <sheetData>
    <row r="1" spans="1:366" s="63" customFormat="1" x14ac:dyDescent="0.45">
      <c r="A1" s="157" t="s">
        <v>221</v>
      </c>
      <c r="B1" s="158"/>
      <c r="C1" s="158"/>
      <c r="D1" s="158"/>
      <c r="E1" s="159"/>
      <c r="F1" s="162" t="s">
        <v>222</v>
      </c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4"/>
      <c r="AA1" s="165" t="s">
        <v>232</v>
      </c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</row>
    <row r="2" spans="1:366" s="67" customFormat="1" ht="82.5" customHeight="1" thickBot="1" x14ac:dyDescent="0.5">
      <c r="A2" s="1" t="s">
        <v>0</v>
      </c>
      <c r="B2" s="1" t="s">
        <v>1</v>
      </c>
      <c r="C2" s="1" t="s">
        <v>220</v>
      </c>
      <c r="D2" s="91" t="s">
        <v>168</v>
      </c>
      <c r="E2" s="1" t="s">
        <v>152</v>
      </c>
      <c r="F2" s="179" t="s">
        <v>18</v>
      </c>
      <c r="G2" s="180"/>
      <c r="H2" s="179" t="s">
        <v>179</v>
      </c>
      <c r="I2" s="180"/>
      <c r="J2" s="179" t="s">
        <v>180</v>
      </c>
      <c r="K2" s="180"/>
      <c r="L2" s="179" t="s">
        <v>170</v>
      </c>
      <c r="M2" s="180"/>
      <c r="N2" s="2" t="s">
        <v>9</v>
      </c>
      <c r="O2" s="2" t="s">
        <v>19</v>
      </c>
      <c r="P2" s="2" t="s">
        <v>10</v>
      </c>
      <c r="Q2" s="2" t="s">
        <v>211</v>
      </c>
      <c r="R2" s="2" t="s">
        <v>11</v>
      </c>
      <c r="S2" s="2" t="s">
        <v>208</v>
      </c>
      <c r="T2" s="2" t="s">
        <v>209</v>
      </c>
      <c r="U2" s="2" t="s">
        <v>216</v>
      </c>
      <c r="V2" s="2" t="s">
        <v>12</v>
      </c>
      <c r="W2" s="177" t="s">
        <v>181</v>
      </c>
      <c r="X2" s="178"/>
      <c r="Y2" s="177" t="s">
        <v>182</v>
      </c>
      <c r="Z2" s="178"/>
      <c r="AA2" s="175" t="s">
        <v>183</v>
      </c>
      <c r="AB2" s="176"/>
      <c r="AC2" s="175" t="s">
        <v>178</v>
      </c>
      <c r="AD2" s="176"/>
      <c r="AE2" s="3" t="s">
        <v>13</v>
      </c>
      <c r="AF2" s="3" t="s">
        <v>14</v>
      </c>
      <c r="AG2" s="3" t="s">
        <v>15</v>
      </c>
      <c r="AH2" s="3" t="s">
        <v>195</v>
      </c>
      <c r="AI2" s="3" t="s">
        <v>18</v>
      </c>
      <c r="AJ2" s="3" t="s">
        <v>179</v>
      </c>
      <c r="AK2" s="3" t="s">
        <v>180</v>
      </c>
      <c r="AL2" s="3" t="s">
        <v>19</v>
      </c>
      <c r="AM2" s="175" t="s">
        <v>184</v>
      </c>
      <c r="AN2" s="176"/>
      <c r="AO2" s="175" t="s">
        <v>185</v>
      </c>
      <c r="AP2" s="176"/>
      <c r="AQ2" s="94" t="s">
        <v>6</v>
      </c>
      <c r="AR2" s="94" t="s">
        <v>7</v>
      </c>
      <c r="AS2" s="94" t="s">
        <v>8</v>
      </c>
      <c r="AT2" s="94" t="s">
        <v>196</v>
      </c>
      <c r="AU2" s="147" t="s">
        <v>224</v>
      </c>
      <c r="AV2" s="94" t="s">
        <v>197</v>
      </c>
      <c r="AW2" s="94" t="s">
        <v>204</v>
      </c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</row>
    <row r="3" spans="1:366" s="69" customFormat="1" ht="15" customHeight="1" thickBot="1" x14ac:dyDescent="0.5">
      <c r="A3" s="5" t="s">
        <v>151</v>
      </c>
      <c r="B3" s="6">
        <v>352</v>
      </c>
      <c r="C3" s="6">
        <v>5.5</v>
      </c>
      <c r="D3" s="6">
        <v>0</v>
      </c>
      <c r="E3" s="6" t="s">
        <v>154</v>
      </c>
      <c r="F3" s="7" t="s">
        <v>24</v>
      </c>
      <c r="G3" s="7">
        <f>IF($F3="tak",IF($E3="bitumiczna",2.5*($B3-$AH3),$C3*($B3-$AH3)),0)</f>
        <v>0</v>
      </c>
      <c r="H3" s="7" t="s">
        <v>24</v>
      </c>
      <c r="I3" s="7">
        <f>IF($H3="tak",2.5*($B3-$AH3),IF($E3="bitumiczna",2.5*($B3-$AH3),0))</f>
        <v>0</v>
      </c>
      <c r="J3" s="7" t="s">
        <v>23</v>
      </c>
      <c r="K3" s="7">
        <f>IF(J3="tak",2.5*($B3-$AH3),0)</f>
        <v>0</v>
      </c>
      <c r="L3" s="7" t="s">
        <v>23</v>
      </c>
      <c r="M3" s="7">
        <f>IF(L3="tak",2.5*($B3-$AH3),0)</f>
        <v>0</v>
      </c>
      <c r="N3" s="8">
        <f>IF(AC3="tak",1*0.5,IF(AQ3&gt;0,1*0.5,2*0.5))</f>
        <v>0.5</v>
      </c>
      <c r="O3" s="8">
        <f>N3*(B3-AH3)</f>
        <v>0</v>
      </c>
      <c r="P3" s="8">
        <v>159</v>
      </c>
      <c r="Q3" s="8">
        <v>0</v>
      </c>
      <c r="R3" s="8">
        <v>350</v>
      </c>
      <c r="S3" s="8"/>
      <c r="T3" s="8"/>
      <c r="U3" s="8"/>
      <c r="V3" s="8">
        <v>292</v>
      </c>
      <c r="W3" s="125" t="s">
        <v>23</v>
      </c>
      <c r="X3" s="125">
        <f>IF(W3="tak",$C3*$B3,0)</f>
        <v>0</v>
      </c>
      <c r="Y3" s="125" t="s">
        <v>23</v>
      </c>
      <c r="Z3" s="125">
        <f>IF(Y3="tak",$C3*$B3,0)</f>
        <v>0</v>
      </c>
      <c r="AA3" s="9" t="s">
        <v>23</v>
      </c>
      <c r="AB3" s="9">
        <f>IF($AA3="tak",$C3*$B3,0)</f>
        <v>0</v>
      </c>
      <c r="AC3" s="9" t="s">
        <v>24</v>
      </c>
      <c r="AD3" s="9">
        <f>IF(AC3="tak",1.5*$B3,0)</f>
        <v>528</v>
      </c>
      <c r="AE3" s="9">
        <v>9</v>
      </c>
      <c r="AF3" s="9">
        <v>2</v>
      </c>
      <c r="AG3" s="11">
        <v>0</v>
      </c>
      <c r="AH3" s="11">
        <f>B3</f>
        <v>352</v>
      </c>
      <c r="AI3" s="12">
        <f>(IF($F3="tak",IF($E3="bitumiczna",$D3*$B3,($B3*$C3-$G3)),0))</f>
        <v>0</v>
      </c>
      <c r="AJ3" s="12">
        <f t="shared" ref="AJ3:AJ6" si="0">(IF($H3="tak",$B3*$D3,0))</f>
        <v>0</v>
      </c>
      <c r="AK3" s="12">
        <f t="shared" ref="AK3:AK6" si="1">(IF($J3="tak",$B3*$D3,0))</f>
        <v>0</v>
      </c>
      <c r="AL3" s="12">
        <f>AH3*N3</f>
        <v>176</v>
      </c>
      <c r="AM3" s="9" t="s">
        <v>23</v>
      </c>
      <c r="AN3" s="9">
        <f>IF(AM3="tak",$C3*$B3,0)</f>
        <v>0</v>
      </c>
      <c r="AO3" s="9" t="s">
        <v>23</v>
      </c>
      <c r="AP3" s="9">
        <f>IF(AO3="tak",$C3*$B3,0)</f>
        <v>0</v>
      </c>
      <c r="AQ3" s="99">
        <v>0</v>
      </c>
      <c r="AR3" s="99">
        <v>0</v>
      </c>
      <c r="AS3" s="99">
        <f>AQ3*AR3</f>
        <v>0</v>
      </c>
      <c r="AT3" s="99">
        <v>0</v>
      </c>
      <c r="AU3" s="99"/>
      <c r="AV3" s="99">
        <v>0</v>
      </c>
      <c r="AW3" s="95">
        <v>0</v>
      </c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</row>
    <row r="4" spans="1:366" s="68" customFormat="1" ht="15" customHeight="1" thickBot="1" x14ac:dyDescent="0.5">
      <c r="A4" s="43" t="s">
        <v>70</v>
      </c>
      <c r="B4" s="14">
        <v>525</v>
      </c>
      <c r="C4" s="14">
        <v>4.5</v>
      </c>
      <c r="D4" s="14"/>
      <c r="E4" s="14" t="s">
        <v>153</v>
      </c>
      <c r="F4" s="15" t="s">
        <v>24</v>
      </c>
      <c r="G4" s="15">
        <f>IF($F4="tak",IF($E4="bitumiczna",2.5*($B4-$AH4),$C4*($B4-$AH4)),0)</f>
        <v>2308.5</v>
      </c>
      <c r="H4" s="15" t="s">
        <v>23</v>
      </c>
      <c r="I4" s="15">
        <f>IF($H4="tak",2.5*($B4-$AH4),IF($E4="bitumiczna",2.5*($B4-$AH4),0))</f>
        <v>0</v>
      </c>
      <c r="J4" s="15" t="s">
        <v>23</v>
      </c>
      <c r="K4" s="15">
        <f>IF(J4="tak",2.5*($B4-$AH4),0)</f>
        <v>0</v>
      </c>
      <c r="L4" s="15" t="s">
        <v>23</v>
      </c>
      <c r="M4" s="15">
        <f>IF(L4="tak",2.5*($B4-$AH4),0)</f>
        <v>0</v>
      </c>
      <c r="N4" s="16">
        <f>IF(AC4="tak",1*0.5,IF(AQ4&gt;0,1*0.5,2*0.5))</f>
        <v>1</v>
      </c>
      <c r="O4" s="16">
        <f>N4*(B4-AH4)</f>
        <v>513</v>
      </c>
      <c r="P4" s="16">
        <v>513</v>
      </c>
      <c r="Q4" s="16">
        <v>0</v>
      </c>
      <c r="R4" s="16">
        <v>0</v>
      </c>
      <c r="S4" s="16"/>
      <c r="T4" s="16"/>
      <c r="U4" s="16"/>
      <c r="V4" s="16">
        <v>1018</v>
      </c>
      <c r="W4" s="123" t="s">
        <v>23</v>
      </c>
      <c r="X4" s="123">
        <f>IF(W4="tak",$C4*$B4,0)</f>
        <v>0</v>
      </c>
      <c r="Y4" s="123" t="s">
        <v>23</v>
      </c>
      <c r="Z4" s="123">
        <f>IF(Y4="tak",$C4*$B4,0)</f>
        <v>0</v>
      </c>
      <c r="AA4" s="33" t="s">
        <v>24</v>
      </c>
      <c r="AB4" s="33">
        <f>IF($AA4="tak",$C4*$B4,0)</f>
        <v>2362.5</v>
      </c>
      <c r="AC4" s="33" t="s">
        <v>23</v>
      </c>
      <c r="AD4" s="33">
        <f>IF(AC4="tak",1.5*$B4,0)</f>
        <v>0</v>
      </c>
      <c r="AE4" s="33">
        <v>12</v>
      </c>
      <c r="AF4" s="33">
        <v>11</v>
      </c>
      <c r="AG4" s="34">
        <v>0</v>
      </c>
      <c r="AH4" s="34">
        <f>B4-P4-R4</f>
        <v>12</v>
      </c>
      <c r="AI4" s="35">
        <f>(IF($F4="tak",IF($E4="bitumiczna",$D4*$B4,($B4*$C4-$G4)),0))</f>
        <v>54</v>
      </c>
      <c r="AJ4" s="35">
        <f t="shared" si="0"/>
        <v>0</v>
      </c>
      <c r="AK4" s="35">
        <f t="shared" si="1"/>
        <v>0</v>
      </c>
      <c r="AL4" s="35">
        <f>AH4*N4</f>
        <v>12</v>
      </c>
      <c r="AM4" s="33" t="s">
        <v>23</v>
      </c>
      <c r="AN4" s="33">
        <f>IF(AM4="tak",$C4*$B4,0)</f>
        <v>0</v>
      </c>
      <c r="AO4" s="33" t="s">
        <v>23</v>
      </c>
      <c r="AP4" s="33">
        <f>IF(AO4="tak",$C4*$B4,0)</f>
        <v>0</v>
      </c>
      <c r="AQ4" s="98">
        <v>0</v>
      </c>
      <c r="AR4" s="98">
        <v>0</v>
      </c>
      <c r="AS4" s="98">
        <f>AQ4*AR4</f>
        <v>0</v>
      </c>
      <c r="AT4" s="98">
        <v>0</v>
      </c>
      <c r="AU4" s="98"/>
      <c r="AV4" s="98">
        <v>0</v>
      </c>
      <c r="AW4" s="97">
        <v>0</v>
      </c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</row>
    <row r="5" spans="1:366" s="63" customFormat="1" ht="15" customHeight="1" x14ac:dyDescent="0.45">
      <c r="A5" s="39" t="s">
        <v>71</v>
      </c>
      <c r="B5" s="18">
        <v>94</v>
      </c>
      <c r="C5" s="18">
        <v>4.5</v>
      </c>
      <c r="D5" s="18"/>
      <c r="E5" s="18" t="s">
        <v>153</v>
      </c>
      <c r="F5" s="19" t="s">
        <v>24</v>
      </c>
      <c r="G5" s="19">
        <f>IF($F5="tak",IF($E5="bitumiczna",2.5*($B5-$AH5),$C5*($B5-$AH5)),0)</f>
        <v>0</v>
      </c>
      <c r="H5" s="19" t="s">
        <v>23</v>
      </c>
      <c r="I5" s="19">
        <f>IF($H5="tak",2.5*($B5-$AH5),IF($E5="bitumiczna",2.5*($B5-$AH5),0))</f>
        <v>0</v>
      </c>
      <c r="J5" s="19" t="s">
        <v>23</v>
      </c>
      <c r="K5" s="19">
        <f>IF(J5="tak",2.5*($B5-$AH5),0)</f>
        <v>0</v>
      </c>
      <c r="L5" s="19" t="s">
        <v>23</v>
      </c>
      <c r="M5" s="19">
        <f>IF(L5="tak",2.5*($B5-$AH5),0)</f>
        <v>0</v>
      </c>
      <c r="N5" s="20">
        <f>IF(AC5="tak",1*0.5,IF(AQ5&gt;0,1*0.5,2*0.5))</f>
        <v>1</v>
      </c>
      <c r="O5" s="20">
        <f>N5*(B5-AH5)</f>
        <v>0</v>
      </c>
      <c r="P5" s="20">
        <v>0</v>
      </c>
      <c r="Q5" s="20">
        <v>0</v>
      </c>
      <c r="R5" s="20">
        <v>0</v>
      </c>
      <c r="S5" s="20"/>
      <c r="T5" s="20"/>
      <c r="U5" s="20"/>
      <c r="V5" s="20">
        <v>0</v>
      </c>
      <c r="W5" s="124" t="s">
        <v>23</v>
      </c>
      <c r="X5" s="124">
        <f>IF(W5="tak",$C5*$B5,0)</f>
        <v>0</v>
      </c>
      <c r="Y5" s="124" t="s">
        <v>23</v>
      </c>
      <c r="Z5" s="124">
        <f>IF(Y5="tak",$C5*$B5,0)</f>
        <v>0</v>
      </c>
      <c r="AA5" s="10" t="s">
        <v>24</v>
      </c>
      <c r="AB5" s="10">
        <f>IF($AA5="tak",$C5*$B5,0)</f>
        <v>423</v>
      </c>
      <c r="AC5" s="10" t="s">
        <v>23</v>
      </c>
      <c r="AD5" s="10">
        <f>IF(AC5="tak",1.5*$B5,0)</f>
        <v>0</v>
      </c>
      <c r="AE5" s="10">
        <v>0</v>
      </c>
      <c r="AF5" s="10">
        <v>0</v>
      </c>
      <c r="AG5" s="21">
        <v>0</v>
      </c>
      <c r="AH5" s="21">
        <f>B5-P5-R5</f>
        <v>94</v>
      </c>
      <c r="AI5" s="22">
        <f>(IF($F5="tak",IF($E5="bitumiczna",$D5*$B5,($B5*$C5-$G5)),0))</f>
        <v>423</v>
      </c>
      <c r="AJ5" s="22">
        <f t="shared" si="0"/>
        <v>0</v>
      </c>
      <c r="AK5" s="22">
        <f t="shared" si="1"/>
        <v>0</v>
      </c>
      <c r="AL5" s="22">
        <f>AH5*N5</f>
        <v>94</v>
      </c>
      <c r="AM5" s="10" t="s">
        <v>23</v>
      </c>
      <c r="AN5" s="10">
        <f>IF(AM5="tak",$C5*$B5,0)</f>
        <v>0</v>
      </c>
      <c r="AO5" s="10" t="s">
        <v>23</v>
      </c>
      <c r="AP5" s="10">
        <f>IF(AO5="tak",$C5*$B5,0)</f>
        <v>0</v>
      </c>
      <c r="AQ5" s="96">
        <v>0</v>
      </c>
      <c r="AR5" s="96">
        <v>0</v>
      </c>
      <c r="AS5" s="96">
        <f>AQ5*AR5</f>
        <v>0</v>
      </c>
      <c r="AT5" s="96">
        <v>0</v>
      </c>
      <c r="AU5" s="96"/>
      <c r="AV5" s="96">
        <v>0</v>
      </c>
      <c r="AW5" s="98">
        <v>0</v>
      </c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</row>
    <row r="6" spans="1:366" s="63" customFormat="1" ht="15" customHeight="1" x14ac:dyDescent="0.45">
      <c r="A6" s="39" t="s">
        <v>72</v>
      </c>
      <c r="B6" s="18">
        <v>238</v>
      </c>
      <c r="C6" s="18">
        <v>4.5</v>
      </c>
      <c r="D6" s="18"/>
      <c r="E6" s="18" t="s">
        <v>153</v>
      </c>
      <c r="F6" s="19" t="s">
        <v>24</v>
      </c>
      <c r="G6" s="19">
        <f>IF($F6="tak",IF($E6="bitumiczna",2.5*($B6-$AH6),$C6*($B6-$AH6)),0)</f>
        <v>931.5</v>
      </c>
      <c r="H6" s="19" t="s">
        <v>23</v>
      </c>
      <c r="I6" s="19">
        <f>IF($H6="tak",2.5*($B6-$AH6),IF($E6="bitumiczna",2.5*($B6-$AH6),0))</f>
        <v>0</v>
      </c>
      <c r="J6" s="19" t="s">
        <v>23</v>
      </c>
      <c r="K6" s="19">
        <f>IF(J6="tak",2.5*($B6-$AH6),0)</f>
        <v>0</v>
      </c>
      <c r="L6" s="19" t="s">
        <v>23</v>
      </c>
      <c r="M6" s="19">
        <f>IF(L6="tak",2.5*($B6-$AH6),0)</f>
        <v>0</v>
      </c>
      <c r="N6" s="20">
        <f>IF(AC6="tak",1*0.5,IF(AQ6&gt;0,1*0.5,2*0.5))</f>
        <v>1</v>
      </c>
      <c r="O6" s="20">
        <f>N6*(B6-AH6)</f>
        <v>207</v>
      </c>
      <c r="P6" s="20">
        <v>207</v>
      </c>
      <c r="Q6" s="20">
        <v>0</v>
      </c>
      <c r="R6" s="20">
        <v>0</v>
      </c>
      <c r="S6" s="20"/>
      <c r="T6" s="20"/>
      <c r="U6" s="20"/>
      <c r="V6" s="20">
        <v>108</v>
      </c>
      <c r="W6" s="124" t="s">
        <v>23</v>
      </c>
      <c r="X6" s="124">
        <f>IF(W6="tak",$C6*$B6,0)</f>
        <v>0</v>
      </c>
      <c r="Y6" s="124" t="s">
        <v>23</v>
      </c>
      <c r="Z6" s="124">
        <f>IF(Y6="tak",$C6*$B6,0)</f>
        <v>0</v>
      </c>
      <c r="AA6" s="10" t="s">
        <v>24</v>
      </c>
      <c r="AB6" s="10">
        <f>IF($AA6="tak",$C6*$B6,0)</f>
        <v>1071</v>
      </c>
      <c r="AC6" s="10" t="s">
        <v>23</v>
      </c>
      <c r="AD6" s="10">
        <f>IF(AC6="tak",1.5*$B6,0)</f>
        <v>0</v>
      </c>
      <c r="AE6" s="10">
        <v>6</v>
      </c>
      <c r="AF6" s="10">
        <v>2</v>
      </c>
      <c r="AG6" s="21">
        <v>0</v>
      </c>
      <c r="AH6" s="21">
        <f>B6-P6-R6</f>
        <v>31</v>
      </c>
      <c r="AI6" s="22">
        <f>(IF($F6="tak",IF($E6="bitumiczna",$D6*$B6,($B6*$C6-$G6)),0))</f>
        <v>139.5</v>
      </c>
      <c r="AJ6" s="22">
        <f t="shared" si="0"/>
        <v>0</v>
      </c>
      <c r="AK6" s="22">
        <f t="shared" si="1"/>
        <v>0</v>
      </c>
      <c r="AL6" s="22">
        <f>AH6*N6</f>
        <v>31</v>
      </c>
      <c r="AM6" s="10" t="s">
        <v>23</v>
      </c>
      <c r="AN6" s="10">
        <f>IF(AM6="tak",$C6*$B6,0)</f>
        <v>0</v>
      </c>
      <c r="AO6" s="10" t="s">
        <v>23</v>
      </c>
      <c r="AP6" s="10">
        <f>IF(AO6="tak",$C6*$B6,0)</f>
        <v>0</v>
      </c>
      <c r="AQ6" s="96">
        <v>0</v>
      </c>
      <c r="AR6" s="96">
        <v>0</v>
      </c>
      <c r="AS6" s="96">
        <f>AQ6*AR6</f>
        <v>0</v>
      </c>
      <c r="AT6" s="96">
        <v>0</v>
      </c>
      <c r="AU6" s="96"/>
      <c r="AV6" s="96">
        <v>0</v>
      </c>
      <c r="AW6" s="96">
        <v>0</v>
      </c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</row>
    <row r="7" spans="1:366" s="63" customFormat="1" ht="30" customHeight="1" x14ac:dyDescent="0.45">
      <c r="A7" s="87" t="s">
        <v>172</v>
      </c>
      <c r="B7" s="18"/>
      <c r="C7" s="18"/>
      <c r="D7" s="18"/>
      <c r="E7" s="18"/>
      <c r="F7" s="19"/>
      <c r="G7" s="19"/>
      <c r="H7" s="19"/>
      <c r="I7" s="19"/>
      <c r="J7" s="19"/>
      <c r="K7" s="19"/>
      <c r="L7" s="19"/>
      <c r="M7" s="19"/>
      <c r="N7" s="20"/>
      <c r="O7" s="20"/>
      <c r="P7" s="20">
        <v>0</v>
      </c>
      <c r="Q7" s="20">
        <v>0</v>
      </c>
      <c r="R7" s="20">
        <f>(65+1470)</f>
        <v>1535</v>
      </c>
      <c r="S7" s="20">
        <v>1</v>
      </c>
      <c r="T7" s="20">
        <v>0</v>
      </c>
      <c r="U7" s="20"/>
      <c r="V7" s="20"/>
      <c r="W7" s="124"/>
      <c r="X7" s="124"/>
      <c r="Y7" s="124"/>
      <c r="Z7" s="124"/>
      <c r="AA7" s="10"/>
      <c r="AB7" s="10"/>
      <c r="AC7" s="10"/>
      <c r="AD7" s="10"/>
      <c r="AE7" s="10"/>
      <c r="AF7" s="10"/>
      <c r="AG7" s="21"/>
      <c r="AH7" s="21"/>
      <c r="AI7" s="22"/>
      <c r="AJ7" s="22"/>
      <c r="AK7" s="22"/>
      <c r="AL7" s="22"/>
      <c r="AM7" s="10"/>
      <c r="AN7" s="10"/>
      <c r="AO7" s="10"/>
      <c r="AP7" s="10"/>
      <c r="AQ7" s="96"/>
      <c r="AR7" s="96"/>
      <c r="AS7" s="96"/>
      <c r="AT7" s="96">
        <v>0</v>
      </c>
      <c r="AU7" s="96"/>
      <c r="AV7" s="96">
        <v>0</v>
      </c>
      <c r="AW7" s="96">
        <v>0</v>
      </c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</row>
    <row r="8" spans="1:366" s="63" customFormat="1" ht="15" customHeight="1" x14ac:dyDescent="0.45">
      <c r="A8" s="23" t="s">
        <v>29</v>
      </c>
      <c r="B8" s="24"/>
      <c r="C8" s="24"/>
      <c r="D8" s="24"/>
      <c r="E8" s="24"/>
      <c r="F8" s="24">
        <f>SUM(G3:G6)</f>
        <v>3240</v>
      </c>
      <c r="G8" s="24"/>
      <c r="H8" s="24">
        <f>SUM(I3:I6)</f>
        <v>0</v>
      </c>
      <c r="I8" s="24"/>
      <c r="J8" s="24">
        <f>SUM(K3:K6)</f>
        <v>0</v>
      </c>
      <c r="K8" s="24"/>
      <c r="L8" s="24">
        <f>SUM(M3:M6)</f>
        <v>0</v>
      </c>
      <c r="M8" s="24"/>
      <c r="N8" s="25">
        <f>SUM(O3:O6)</f>
        <v>720</v>
      </c>
      <c r="O8" s="24"/>
      <c r="P8" s="25">
        <f>SUM(P3:P7)</f>
        <v>879</v>
      </c>
      <c r="Q8" s="25">
        <v>120</v>
      </c>
      <c r="R8" s="25">
        <f>SUM(R3:R7)</f>
        <v>1885</v>
      </c>
      <c r="S8" s="25">
        <f>SUM(S3:S7)</f>
        <v>1</v>
      </c>
      <c r="T8" s="25">
        <f t="shared" ref="T8:U8" si="2">SUM(T3:T7)</f>
        <v>0</v>
      </c>
      <c r="U8" s="25">
        <f t="shared" si="2"/>
        <v>0</v>
      </c>
      <c r="V8" s="25">
        <f>SUM(V3:V6)</f>
        <v>1418</v>
      </c>
      <c r="W8" s="25">
        <f>SUM(X3:X6)</f>
        <v>0</v>
      </c>
      <c r="X8" s="25"/>
      <c r="Y8" s="25">
        <f>SUM(Z3:Z6)</f>
        <v>0</v>
      </c>
      <c r="Z8" s="25"/>
      <c r="AA8" s="24">
        <f>SUM(AB3:AB6)</f>
        <v>3856.5</v>
      </c>
      <c r="AB8" s="24"/>
      <c r="AC8" s="25">
        <f>SUM(AD3:AD6)</f>
        <v>528</v>
      </c>
      <c r="AD8" s="24"/>
      <c r="AE8" s="36">
        <f>SUM(AE3:AE6)</f>
        <v>27</v>
      </c>
      <c r="AF8" s="36">
        <f>SUM(AF3:AF6)</f>
        <v>15</v>
      </c>
      <c r="AG8" s="25">
        <f>SUM(AG3:AG6)</f>
        <v>0</v>
      </c>
      <c r="AH8" s="24"/>
      <c r="AI8" s="25">
        <f>SUM(AI3:AI6)</f>
        <v>616.5</v>
      </c>
      <c r="AJ8" s="25">
        <f>SUM(AJ3:AJ6)</f>
        <v>0</v>
      </c>
      <c r="AK8" s="25">
        <f>SUM(AK3:AK6)</f>
        <v>0</v>
      </c>
      <c r="AL8" s="25">
        <f>SUM(AL3:AL6)</f>
        <v>313</v>
      </c>
      <c r="AM8" s="25">
        <f>SUM(AN3:AN6)</f>
        <v>0</v>
      </c>
      <c r="AN8" s="25"/>
      <c r="AO8" s="25">
        <f>SUM(AP3:AP6)</f>
        <v>0</v>
      </c>
      <c r="AP8" s="24"/>
      <c r="AQ8" s="167">
        <f>SUM(AR3:AR6)</f>
        <v>0</v>
      </c>
      <c r="AR8" s="167"/>
      <c r="AS8" s="60">
        <f>SUM(AS3:AS6)</f>
        <v>0</v>
      </c>
      <c r="AT8" s="25">
        <f>SUM(AT3:AT7)</f>
        <v>0</v>
      </c>
      <c r="AU8" s="132">
        <v>0</v>
      </c>
      <c r="AV8" s="25">
        <f>SUM(AV3:AV7)</f>
        <v>0</v>
      </c>
      <c r="AW8" s="25">
        <f>SUM(AW3:AW7)</f>
        <v>0</v>
      </c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</row>
    <row r="9" spans="1:366" s="63" customFormat="1" ht="15" customHeight="1" x14ac:dyDescent="0.45">
      <c r="A9" s="23" t="s">
        <v>30</v>
      </c>
      <c r="B9" s="30"/>
      <c r="C9" s="30"/>
      <c r="D9" s="30"/>
      <c r="E9" s="30"/>
      <c r="F9" s="30" t="s">
        <v>31</v>
      </c>
      <c r="G9" s="30"/>
      <c r="H9" s="30" t="s">
        <v>31</v>
      </c>
      <c r="I9" s="30"/>
      <c r="J9" s="30" t="s">
        <v>31</v>
      </c>
      <c r="K9" s="30"/>
      <c r="L9" s="30" t="s">
        <v>31</v>
      </c>
      <c r="M9" s="30"/>
      <c r="N9" s="30" t="s">
        <v>31</v>
      </c>
      <c r="O9" s="30"/>
      <c r="P9" s="30" t="s">
        <v>32</v>
      </c>
      <c r="Q9" s="30" t="s">
        <v>32</v>
      </c>
      <c r="R9" s="30" t="s">
        <v>32</v>
      </c>
      <c r="S9" s="66" t="s">
        <v>213</v>
      </c>
      <c r="T9" s="30" t="s">
        <v>32</v>
      </c>
      <c r="U9" s="30" t="s">
        <v>32</v>
      </c>
      <c r="V9" s="30" t="s">
        <v>32</v>
      </c>
      <c r="W9" s="30" t="s">
        <v>31</v>
      </c>
      <c r="X9" s="30"/>
      <c r="Y9" s="30" t="s">
        <v>31</v>
      </c>
      <c r="Z9" s="30"/>
      <c r="AA9" s="30" t="s">
        <v>31</v>
      </c>
      <c r="AB9" s="30"/>
      <c r="AC9" s="30" t="s">
        <v>31</v>
      </c>
      <c r="AD9" s="30"/>
      <c r="AE9" s="30" t="s">
        <v>33</v>
      </c>
      <c r="AF9" s="30" t="s">
        <v>33</v>
      </c>
      <c r="AG9" s="30" t="s">
        <v>32</v>
      </c>
      <c r="AH9" s="30"/>
      <c r="AI9" s="30" t="s">
        <v>31</v>
      </c>
      <c r="AJ9" s="30" t="s">
        <v>31</v>
      </c>
      <c r="AK9" s="30" t="s">
        <v>31</v>
      </c>
      <c r="AL9" s="30" t="s">
        <v>31</v>
      </c>
      <c r="AM9" s="30" t="s">
        <v>31</v>
      </c>
      <c r="AN9" s="30"/>
      <c r="AO9" s="30" t="s">
        <v>31</v>
      </c>
      <c r="AP9" s="30"/>
      <c r="AQ9" s="152" t="s">
        <v>32</v>
      </c>
      <c r="AR9" s="152"/>
      <c r="AS9" s="30" t="s">
        <v>31</v>
      </c>
      <c r="AT9" s="30" t="s">
        <v>32</v>
      </c>
      <c r="AU9" s="66" t="s">
        <v>32</v>
      </c>
      <c r="AV9" s="30" t="s">
        <v>32</v>
      </c>
      <c r="AW9" s="30" t="s">
        <v>32</v>
      </c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</row>
    <row r="10" spans="1:366" s="63" customFormat="1" ht="15" customHeight="1" x14ac:dyDescent="0.45">
      <c r="A10" s="31" t="s">
        <v>34</v>
      </c>
      <c r="B10" s="32"/>
      <c r="C10" s="32"/>
      <c r="D10" s="32"/>
      <c r="E10" s="32"/>
      <c r="F10" s="32">
        <f>F8*'ZX14'!D3</f>
        <v>0</v>
      </c>
      <c r="G10" s="32"/>
      <c r="H10" s="32">
        <f>H8*'ZX14'!E3</f>
        <v>0</v>
      </c>
      <c r="I10" s="32"/>
      <c r="J10" s="32">
        <f>J8*'ZX14'!F3</f>
        <v>0</v>
      </c>
      <c r="K10" s="32"/>
      <c r="L10" s="32">
        <f>L8*'ZX14'!G3</f>
        <v>0</v>
      </c>
      <c r="M10" s="32"/>
      <c r="N10" s="32">
        <f>N8*'ZX14'!H3</f>
        <v>0</v>
      </c>
      <c r="O10" s="32"/>
      <c r="P10" s="32">
        <f>P8*'ZX14'!I3</f>
        <v>0</v>
      </c>
      <c r="Q10" s="32">
        <f>Q8*'ZX14'!J3</f>
        <v>0</v>
      </c>
      <c r="R10" s="32">
        <f>R8*'ZX14'!K3</f>
        <v>0</v>
      </c>
      <c r="S10" s="32">
        <f>S8*'ZX14'!L3</f>
        <v>0</v>
      </c>
      <c r="T10" s="32">
        <f>T8*'ZX14'!M3</f>
        <v>0</v>
      </c>
      <c r="U10" s="32">
        <f>U8*'ZX14'!N3</f>
        <v>0</v>
      </c>
      <c r="V10" s="32">
        <f>V8*'ZX14'!P3</f>
        <v>0</v>
      </c>
      <c r="W10" s="32">
        <f>W8*'ZX14'!Q3</f>
        <v>0</v>
      </c>
      <c r="X10" s="32"/>
      <c r="Y10" s="32">
        <f>Y8*'ZX14'!R3</f>
        <v>0</v>
      </c>
      <c r="Z10" s="32"/>
      <c r="AA10" s="32">
        <f>AA8*'ZX14'!S3</f>
        <v>0</v>
      </c>
      <c r="AB10" s="32"/>
      <c r="AC10" s="32">
        <f>AC8*'ZX14'!T3</f>
        <v>0</v>
      </c>
      <c r="AD10" s="32"/>
      <c r="AE10" s="32">
        <f>AE8*'ZX14'!U3</f>
        <v>0</v>
      </c>
      <c r="AF10" s="32">
        <f>AF8*'ZX14'!V3</f>
        <v>0</v>
      </c>
      <c r="AG10" s="32">
        <f>AG8*'ZX14'!W3</f>
        <v>0</v>
      </c>
      <c r="AH10" s="32"/>
      <c r="AI10" s="32">
        <f>AI8*'ZX14'!Z3</f>
        <v>0</v>
      </c>
      <c r="AJ10" s="32">
        <f>AJ8*'ZX14'!AA3</f>
        <v>0</v>
      </c>
      <c r="AK10" s="32">
        <f>AK8*'ZX14'!AB3</f>
        <v>0</v>
      </c>
      <c r="AL10" s="32">
        <f>AL8*'ZX14'!AC3</f>
        <v>0</v>
      </c>
      <c r="AM10" s="32">
        <f>AM8*'ZX14'!AD3</f>
        <v>0</v>
      </c>
      <c r="AN10" s="32"/>
      <c r="AO10" s="32">
        <f>AO8*'ZX14'!AE3</f>
        <v>0</v>
      </c>
      <c r="AP10" s="32"/>
      <c r="AQ10" s="191">
        <f>AQ8*'ZX14'!AF3</f>
        <v>0</v>
      </c>
      <c r="AR10" s="192"/>
      <c r="AS10" s="32">
        <f>AS8*'ZX14'!$AH$3</f>
        <v>0</v>
      </c>
      <c r="AT10" s="32">
        <f>AT8*'ZX14'!AI3</f>
        <v>0</v>
      </c>
      <c r="AU10" s="32">
        <f>AU8*'ZX14'!AJ3</f>
        <v>0</v>
      </c>
      <c r="AV10" s="32">
        <f>AV8*'ZX14'!AK3</f>
        <v>0</v>
      </c>
      <c r="AW10" s="32">
        <f>AW8*'ZX14'!AL3</f>
        <v>0</v>
      </c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</row>
    <row r="11" spans="1:366" ht="15" customHeight="1" x14ac:dyDescent="0.45"/>
    <row r="12" spans="1:366" ht="15" customHeight="1" x14ac:dyDescent="0.45"/>
    <row r="13" spans="1:366" ht="15" customHeight="1" x14ac:dyDescent="0.45"/>
    <row r="14" spans="1:366" ht="15" customHeight="1" x14ac:dyDescent="0.45"/>
    <row r="15" spans="1:366" ht="15" customHeight="1" x14ac:dyDescent="0.45"/>
    <row r="16" spans="1:366" ht="15" customHeight="1" x14ac:dyDescent="0.45"/>
    <row r="17" ht="15" customHeight="1" x14ac:dyDescent="0.45"/>
    <row r="18" ht="15" customHeight="1" x14ac:dyDescent="0.45"/>
    <row r="19" ht="15" customHeight="1" x14ac:dyDescent="0.45"/>
    <row r="20" ht="15" customHeight="1" x14ac:dyDescent="0.45"/>
    <row r="21" ht="15" customHeight="1" x14ac:dyDescent="0.45"/>
    <row r="22" ht="15" customHeight="1" x14ac:dyDescent="0.45"/>
    <row r="23" ht="15" customHeight="1" x14ac:dyDescent="0.45"/>
    <row r="24" ht="15" customHeight="1" x14ac:dyDescent="0.45"/>
    <row r="25" ht="15" customHeight="1" x14ac:dyDescent="0.45"/>
    <row r="26" ht="15" customHeight="1" x14ac:dyDescent="0.45"/>
    <row r="27" ht="15" customHeight="1" x14ac:dyDescent="0.45"/>
    <row r="28" ht="15" customHeight="1" x14ac:dyDescent="0.45"/>
    <row r="29" ht="15" customHeight="1" x14ac:dyDescent="0.45"/>
    <row r="30" ht="15" customHeight="1" x14ac:dyDescent="0.45"/>
    <row r="31" ht="15" customHeight="1" x14ac:dyDescent="0.45"/>
    <row r="32" ht="15" customHeight="1" x14ac:dyDescent="0.45"/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8" ht="15" customHeight="1" x14ac:dyDescent="0.45"/>
    <row r="39" ht="15" customHeight="1" x14ac:dyDescent="0.45"/>
    <row r="40" ht="15" customHeight="1" x14ac:dyDescent="0.45"/>
    <row r="41" ht="15" customHeight="1" x14ac:dyDescent="0.45"/>
    <row r="42" ht="15" customHeight="1" x14ac:dyDescent="0.45"/>
    <row r="43" ht="15" customHeight="1" x14ac:dyDescent="0.45"/>
    <row r="44" ht="15" customHeight="1" x14ac:dyDescent="0.45"/>
    <row r="45" ht="15" customHeight="1" x14ac:dyDescent="0.45"/>
    <row r="46" ht="15" customHeight="1" x14ac:dyDescent="0.45"/>
    <row r="47" ht="15" customHeight="1" x14ac:dyDescent="0.45"/>
  </sheetData>
  <sheetProtection algorithmName="SHA-512" hashValue="UPGwYq3gE7SsoqcWxb8RDGx6pmtTJOiBozwP2NplsBCDJmYSH7pTDuUWmeMTF1R1zRrE7Oo83FVwo2s4Dv7w2g==" saltValue="uTNMZVfsfht/zSnvPjLETA==" spinCount="100000" sheet="1" objects="1" scenarios="1"/>
  <customSheetViews>
    <customSheetView guid="{2789FC04-2E36-4D35-9415-F233AAB86BF1}">
      <pane xSplit="1" topLeftCell="B1" activePane="topRight" state="frozen"/>
      <selection pane="topRight" activeCell="G23" sqref="G23"/>
      <pageMargins left="0.7" right="0.7" top="0.75" bottom="0.75" header="0.51180555555555496" footer="0.51180555555555496"/>
      <pageSetup paperSize="9" firstPageNumber="0" orientation="portrait" horizontalDpi="4294967294" verticalDpi="0" r:id="rId1"/>
    </customSheetView>
  </customSheetViews>
  <mergeCells count="16">
    <mergeCell ref="W2:X2"/>
    <mergeCell ref="Y2:Z2"/>
    <mergeCell ref="A1:E1"/>
    <mergeCell ref="F2:G2"/>
    <mergeCell ref="AA2:AB2"/>
    <mergeCell ref="L2:M2"/>
    <mergeCell ref="J2:K2"/>
    <mergeCell ref="H2:I2"/>
    <mergeCell ref="F1:Z1"/>
    <mergeCell ref="AA1:AW1"/>
    <mergeCell ref="AQ10:AR10"/>
    <mergeCell ref="AQ8:AR8"/>
    <mergeCell ref="AQ9:AR9"/>
    <mergeCell ref="AC2:AD2"/>
    <mergeCell ref="AM2:AN2"/>
    <mergeCell ref="AO2:AP2"/>
  </mergeCells>
  <pageMargins left="0.7" right="0.7" top="0.75" bottom="0.75" header="0.51180555555555496" footer="0.51180555555555496"/>
  <pageSetup paperSize="9" firstPageNumber="0" orientation="portrait" horizontalDpi="4294967294" verticalDpi="0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B47"/>
  <sheetViews>
    <sheetView zoomScaleNormal="100" workbookViewId="0">
      <pane xSplit="1" topLeftCell="S1" activePane="topRight" state="frozen"/>
      <selection activeCell="E29" sqref="E29"/>
      <selection pane="topRight" sqref="A1:XFD1048576"/>
    </sheetView>
  </sheetViews>
  <sheetFormatPr defaultColWidth="13.3984375" defaultRowHeight="14.25" x14ac:dyDescent="0.45"/>
  <cols>
    <col min="1" max="1" width="38.73046875" bestFit="1" customWidth="1"/>
    <col min="2" max="2" width="15.73046875" bestFit="1" customWidth="1"/>
    <col min="3" max="3" width="18.265625" customWidth="1"/>
    <col min="4" max="4" width="16.265625" bestFit="1" customWidth="1"/>
    <col min="5" max="5" width="22" bestFit="1" customWidth="1"/>
  </cols>
  <sheetData>
    <row r="1" spans="1:366" s="63" customFormat="1" x14ac:dyDescent="0.45">
      <c r="A1" s="157" t="s">
        <v>221</v>
      </c>
      <c r="B1" s="158"/>
      <c r="C1" s="158"/>
      <c r="D1" s="158"/>
      <c r="E1" s="159"/>
      <c r="F1" s="162" t="s">
        <v>222</v>
      </c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4"/>
      <c r="AA1" s="165" t="s">
        <v>232</v>
      </c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</row>
    <row r="2" spans="1:366" s="67" customFormat="1" ht="82.5" customHeight="1" thickBot="1" x14ac:dyDescent="0.5">
      <c r="A2" s="1" t="s">
        <v>0</v>
      </c>
      <c r="B2" s="1" t="s">
        <v>1</v>
      </c>
      <c r="C2" s="1" t="s">
        <v>220</v>
      </c>
      <c r="D2" s="91" t="s">
        <v>168</v>
      </c>
      <c r="E2" s="1" t="s">
        <v>152</v>
      </c>
      <c r="F2" s="190" t="s">
        <v>18</v>
      </c>
      <c r="G2" s="190"/>
      <c r="H2" s="179" t="s">
        <v>179</v>
      </c>
      <c r="I2" s="180"/>
      <c r="J2" s="179" t="s">
        <v>180</v>
      </c>
      <c r="K2" s="180"/>
      <c r="L2" s="179" t="s">
        <v>170</v>
      </c>
      <c r="M2" s="180"/>
      <c r="N2" s="2" t="s">
        <v>9</v>
      </c>
      <c r="O2" s="2" t="s">
        <v>19</v>
      </c>
      <c r="P2" s="2" t="s">
        <v>10</v>
      </c>
      <c r="Q2" s="2" t="s">
        <v>211</v>
      </c>
      <c r="R2" s="2" t="s">
        <v>11</v>
      </c>
      <c r="S2" s="2" t="s">
        <v>208</v>
      </c>
      <c r="T2" s="2" t="s">
        <v>209</v>
      </c>
      <c r="U2" s="2" t="s">
        <v>216</v>
      </c>
      <c r="V2" s="2" t="s">
        <v>12</v>
      </c>
      <c r="W2" s="177" t="s">
        <v>181</v>
      </c>
      <c r="X2" s="178"/>
      <c r="Y2" s="177" t="s">
        <v>182</v>
      </c>
      <c r="Z2" s="178"/>
      <c r="AA2" s="188" t="s">
        <v>183</v>
      </c>
      <c r="AB2" s="188"/>
      <c r="AC2" s="175" t="s">
        <v>178</v>
      </c>
      <c r="AD2" s="176"/>
      <c r="AE2" s="3" t="s">
        <v>13</v>
      </c>
      <c r="AF2" s="3" t="s">
        <v>14</v>
      </c>
      <c r="AG2" s="3" t="s">
        <v>15</v>
      </c>
      <c r="AH2" s="3" t="s">
        <v>195</v>
      </c>
      <c r="AI2" s="3" t="s">
        <v>18</v>
      </c>
      <c r="AJ2" s="3" t="s">
        <v>179</v>
      </c>
      <c r="AK2" s="3" t="s">
        <v>180</v>
      </c>
      <c r="AL2" s="3" t="s">
        <v>19</v>
      </c>
      <c r="AM2" s="175" t="s">
        <v>184</v>
      </c>
      <c r="AN2" s="176"/>
      <c r="AO2" s="175" t="s">
        <v>185</v>
      </c>
      <c r="AP2" s="176"/>
      <c r="AQ2" s="94" t="s">
        <v>6</v>
      </c>
      <c r="AR2" s="94" t="s">
        <v>7</v>
      </c>
      <c r="AS2" s="94" t="s">
        <v>8</v>
      </c>
      <c r="AT2" s="94" t="s">
        <v>196</v>
      </c>
      <c r="AU2" s="147" t="s">
        <v>224</v>
      </c>
      <c r="AV2" s="94" t="s">
        <v>197</v>
      </c>
      <c r="AW2" s="94" t="s">
        <v>204</v>
      </c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</row>
    <row r="3" spans="1:366" s="58" customFormat="1" ht="15" customHeight="1" x14ac:dyDescent="0.45">
      <c r="A3" s="88" t="s">
        <v>162</v>
      </c>
      <c r="B3" s="45">
        <v>1008</v>
      </c>
      <c r="C3" s="45">
        <v>5</v>
      </c>
      <c r="D3" s="45"/>
      <c r="E3" s="45" t="s">
        <v>157</v>
      </c>
      <c r="F3" s="46" t="s">
        <v>24</v>
      </c>
      <c r="G3" s="46">
        <f t="shared" ref="G3:G12" si="0">IF($F3="tak",IF($E3="bitumiczna",2.5*($B3-$AH3),$C3*($B3-$AH3)),0)</f>
        <v>4940</v>
      </c>
      <c r="H3" s="46" t="s">
        <v>23</v>
      </c>
      <c r="I3" s="46">
        <f>IF($H3="tak",2.5*($B3-$AH3),IF($E3="bitumiczna",2.5*($B3-$AH3),0))</f>
        <v>0</v>
      </c>
      <c r="J3" s="46" t="s">
        <v>23</v>
      </c>
      <c r="K3" s="46">
        <f>IF(J3="tak",2.5*($B3-$AH3),0)</f>
        <v>0</v>
      </c>
      <c r="L3" s="46" t="s">
        <v>24</v>
      </c>
      <c r="M3" s="46">
        <f t="shared" ref="M3:M12" si="1">IF(L3="tak",$C3*($B3-$AH3),0)</f>
        <v>4940</v>
      </c>
      <c r="N3" s="47">
        <f t="shared" ref="N3:N12" si="2">IF(AC3="tak",1*0.5,IF(AQ3&gt;0,1*0.5,2*0.5))</f>
        <v>0.5</v>
      </c>
      <c r="O3" s="47">
        <f t="shared" ref="O3:O12" si="3">N3*(B3-AH3)</f>
        <v>494</v>
      </c>
      <c r="P3" s="47">
        <v>973</v>
      </c>
      <c r="Q3" s="47">
        <v>0</v>
      </c>
      <c r="R3" s="47">
        <v>678</v>
      </c>
      <c r="S3" s="47"/>
      <c r="T3" s="47"/>
      <c r="U3" s="47"/>
      <c r="V3" s="47">
        <v>30</v>
      </c>
      <c r="W3" s="127" t="s">
        <v>23</v>
      </c>
      <c r="X3" s="127">
        <f t="shared" ref="X3:X12" si="4">IF(W3="tak",$C3*$B3,0)</f>
        <v>0</v>
      </c>
      <c r="Y3" s="127" t="s">
        <v>23</v>
      </c>
      <c r="Z3" s="127">
        <f t="shared" ref="Z3:Z12" si="5">IF(Y3="tak",$C3*$B3,0)</f>
        <v>0</v>
      </c>
      <c r="AA3" s="48" t="s">
        <v>23</v>
      </c>
      <c r="AB3" s="48">
        <f t="shared" ref="AB3:AB12" si="6">IF($AA3="tak",$C3*$B3,0)</f>
        <v>0</v>
      </c>
      <c r="AC3" s="48" t="s">
        <v>23</v>
      </c>
      <c r="AD3" s="48">
        <f t="shared" ref="AD3:AD12" si="7">IF(AC3="tak",1.5*$B3,0)</f>
        <v>0</v>
      </c>
      <c r="AE3" s="48">
        <v>17</v>
      </c>
      <c r="AF3" s="48">
        <v>0</v>
      </c>
      <c r="AG3" s="49">
        <v>385</v>
      </c>
      <c r="AH3" s="49">
        <v>20</v>
      </c>
      <c r="AI3" s="50">
        <f>(IF($F3="tak",IF($E3="bitumiczna",$D3*$B3,($B3*$C3-$G3)),0))</f>
        <v>100</v>
      </c>
      <c r="AJ3" s="50">
        <f t="shared" ref="AJ3" si="8">(IF($H3="tak",$B3*$D3,0))</f>
        <v>0</v>
      </c>
      <c r="AK3" s="50">
        <f t="shared" ref="AK3" si="9">(IF($J3="tak",$B3*$D3,0))</f>
        <v>0</v>
      </c>
      <c r="AL3" s="50">
        <f t="shared" ref="AL3:AL12" si="10">AH3*N3</f>
        <v>10</v>
      </c>
      <c r="AM3" s="48" t="s">
        <v>23</v>
      </c>
      <c r="AN3" s="48">
        <f t="shared" ref="AN3:AN12" si="11">IF(AM3="tak",$C3*$B3,0)</f>
        <v>0</v>
      </c>
      <c r="AO3" s="48" t="s">
        <v>23</v>
      </c>
      <c r="AP3" s="48">
        <f t="shared" ref="AP3:AP12" si="12">IF(AO3="tak",$C3*$B3,0)</f>
        <v>0</v>
      </c>
      <c r="AQ3" s="95">
        <v>1.5</v>
      </c>
      <c r="AR3" s="95">
        <v>671</v>
      </c>
      <c r="AS3" s="95">
        <f t="shared" ref="AS3:AS12" si="13">AQ3*AR3</f>
        <v>1006.5</v>
      </c>
      <c r="AT3" s="95">
        <v>0</v>
      </c>
      <c r="AU3" s="95"/>
      <c r="AV3" s="95">
        <v>0</v>
      </c>
      <c r="AW3" s="95">
        <v>0</v>
      </c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</row>
    <row r="4" spans="1:366" s="63" customFormat="1" ht="15" customHeight="1" x14ac:dyDescent="0.45">
      <c r="A4" s="89" t="s">
        <v>162</v>
      </c>
      <c r="B4" s="18">
        <v>121</v>
      </c>
      <c r="C4" s="18">
        <v>4</v>
      </c>
      <c r="D4" s="18">
        <v>1</v>
      </c>
      <c r="E4" s="18" t="s">
        <v>154</v>
      </c>
      <c r="F4" s="19" t="s">
        <v>24</v>
      </c>
      <c r="G4" s="19">
        <f t="shared" si="0"/>
        <v>15</v>
      </c>
      <c r="H4" s="19" t="s">
        <v>24</v>
      </c>
      <c r="I4" s="19">
        <f>IF($H4="tak",2.5*($B4-$AH4),IF($E4="bitumiczna",2.5*($B4-$AH4),0))</f>
        <v>15</v>
      </c>
      <c r="J4" s="19" t="s">
        <v>23</v>
      </c>
      <c r="K4" s="19">
        <f>IF(J4="tak",2.5*($B4-$AH4),0)</f>
        <v>0</v>
      </c>
      <c r="L4" s="19" t="s">
        <v>23</v>
      </c>
      <c r="M4" s="19">
        <f t="shared" si="1"/>
        <v>0</v>
      </c>
      <c r="N4" s="20">
        <f t="shared" si="2"/>
        <v>1</v>
      </c>
      <c r="O4" s="20">
        <f t="shared" si="3"/>
        <v>6</v>
      </c>
      <c r="P4" s="20">
        <v>0</v>
      </c>
      <c r="Q4" s="20">
        <v>0</v>
      </c>
      <c r="R4" s="20">
        <v>0</v>
      </c>
      <c r="S4" s="20"/>
      <c r="T4" s="20"/>
      <c r="U4" s="20"/>
      <c r="V4" s="20">
        <v>200</v>
      </c>
      <c r="W4" s="124" t="s">
        <v>23</v>
      </c>
      <c r="X4" s="124">
        <f t="shared" si="4"/>
        <v>0</v>
      </c>
      <c r="Y4" s="124" t="s">
        <v>23</v>
      </c>
      <c r="Z4" s="124">
        <f t="shared" si="5"/>
        <v>0</v>
      </c>
      <c r="AA4" s="10" t="s">
        <v>23</v>
      </c>
      <c r="AB4" s="10">
        <f t="shared" si="6"/>
        <v>0</v>
      </c>
      <c r="AC4" s="10" t="s">
        <v>23</v>
      </c>
      <c r="AD4" s="10">
        <f t="shared" ref="AD4" si="14">IF(AC4="tak",1.5*$B4,0)</f>
        <v>0</v>
      </c>
      <c r="AE4" s="10">
        <v>1</v>
      </c>
      <c r="AF4" s="10">
        <v>0</v>
      </c>
      <c r="AG4" s="21">
        <v>0</v>
      </c>
      <c r="AH4" s="21">
        <v>115</v>
      </c>
      <c r="AI4" s="22">
        <f t="shared" ref="AI4:AI12" si="15">(IF($F4="tak",IF($E4="bitumiczna",$D4*$B4,($B4*$C4-$G4)),0))</f>
        <v>121</v>
      </c>
      <c r="AJ4" s="22">
        <f>(IF($H4="tak",$B4*$D4,0))</f>
        <v>121</v>
      </c>
      <c r="AK4" s="22">
        <f>(IF($J4="tak",$B4*$D4,0))</f>
        <v>0</v>
      </c>
      <c r="AL4" s="22">
        <f t="shared" si="10"/>
        <v>115</v>
      </c>
      <c r="AM4" s="10" t="s">
        <v>23</v>
      </c>
      <c r="AN4" s="10">
        <f t="shared" ref="AN4" si="16">IF(AM4="tak",$C4*$B4,0)</f>
        <v>0</v>
      </c>
      <c r="AO4" s="10" t="s">
        <v>23</v>
      </c>
      <c r="AP4" s="10">
        <f t="shared" ref="AP4" si="17">IF(AO4="tak",$C4*$B4,0)</f>
        <v>0</v>
      </c>
      <c r="AQ4" s="96">
        <v>0</v>
      </c>
      <c r="AR4" s="96">
        <v>0</v>
      </c>
      <c r="AS4" s="96">
        <f t="shared" ref="AS4" si="18">AQ4*AR4</f>
        <v>0</v>
      </c>
      <c r="AT4" s="96">
        <v>0</v>
      </c>
      <c r="AU4" s="96"/>
      <c r="AV4" s="96">
        <v>0</v>
      </c>
      <c r="AW4" s="96">
        <v>0</v>
      </c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</row>
    <row r="5" spans="1:366" s="59" customFormat="1" ht="15" customHeight="1" thickBot="1" x14ac:dyDescent="0.5">
      <c r="A5" s="90" t="s">
        <v>162</v>
      </c>
      <c r="B5" s="52">
        <v>33</v>
      </c>
      <c r="C5" s="52">
        <v>4</v>
      </c>
      <c r="D5" s="52"/>
      <c r="E5" s="52" t="s">
        <v>153</v>
      </c>
      <c r="F5" s="53" t="s">
        <v>24</v>
      </c>
      <c r="G5" s="53">
        <f t="shared" si="0"/>
        <v>100</v>
      </c>
      <c r="H5" s="53" t="s">
        <v>24</v>
      </c>
      <c r="I5" s="53">
        <v>0</v>
      </c>
      <c r="J5" s="53" t="s">
        <v>23</v>
      </c>
      <c r="K5" s="53">
        <v>0</v>
      </c>
      <c r="L5" s="53" t="s">
        <v>23</v>
      </c>
      <c r="M5" s="53">
        <f t="shared" si="1"/>
        <v>0</v>
      </c>
      <c r="N5" s="54">
        <f t="shared" si="2"/>
        <v>1</v>
      </c>
      <c r="O5" s="54">
        <f t="shared" si="3"/>
        <v>25</v>
      </c>
      <c r="P5" s="54">
        <v>11</v>
      </c>
      <c r="Q5" s="54">
        <v>0</v>
      </c>
      <c r="R5" s="54">
        <v>11</v>
      </c>
      <c r="S5" s="54"/>
      <c r="T5" s="54"/>
      <c r="U5" s="54"/>
      <c r="V5" s="54">
        <v>0</v>
      </c>
      <c r="W5" s="128" t="s">
        <v>23</v>
      </c>
      <c r="X5" s="128">
        <f t="shared" si="4"/>
        <v>0</v>
      </c>
      <c r="Y5" s="128" t="s">
        <v>23</v>
      </c>
      <c r="Z5" s="128">
        <f t="shared" si="5"/>
        <v>0</v>
      </c>
      <c r="AA5" s="55" t="s">
        <v>23</v>
      </c>
      <c r="AB5" s="55">
        <f t="shared" si="6"/>
        <v>0</v>
      </c>
      <c r="AC5" s="55" t="s">
        <v>23</v>
      </c>
      <c r="AD5" s="55">
        <f t="shared" si="7"/>
        <v>0</v>
      </c>
      <c r="AE5" s="55">
        <v>0</v>
      </c>
      <c r="AF5" s="55">
        <v>0</v>
      </c>
      <c r="AG5" s="56">
        <v>0</v>
      </c>
      <c r="AH5" s="56">
        <v>8</v>
      </c>
      <c r="AI5" s="57">
        <f t="shared" si="15"/>
        <v>32</v>
      </c>
      <c r="AJ5" s="57">
        <f>(IF($H5="tak",$B5*$C5,0))</f>
        <v>132</v>
      </c>
      <c r="AK5" s="57">
        <f>(IF($J5="tak",$B5*$C5,0))</f>
        <v>0</v>
      </c>
      <c r="AL5" s="57">
        <f t="shared" si="10"/>
        <v>8</v>
      </c>
      <c r="AM5" s="55" t="s">
        <v>23</v>
      </c>
      <c r="AN5" s="55">
        <f t="shared" si="11"/>
        <v>0</v>
      </c>
      <c r="AO5" s="55" t="s">
        <v>23</v>
      </c>
      <c r="AP5" s="55">
        <f t="shared" si="12"/>
        <v>0</v>
      </c>
      <c r="AQ5" s="97">
        <v>0</v>
      </c>
      <c r="AR5" s="97">
        <v>0</v>
      </c>
      <c r="AS5" s="97">
        <f t="shared" si="13"/>
        <v>0</v>
      </c>
      <c r="AT5" s="97">
        <v>0</v>
      </c>
      <c r="AU5" s="97"/>
      <c r="AV5" s="97">
        <v>0</v>
      </c>
      <c r="AW5" s="97">
        <v>0</v>
      </c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</row>
    <row r="6" spans="1:366" s="68" customFormat="1" ht="15" customHeight="1" x14ac:dyDescent="0.45">
      <c r="A6" s="43" t="s">
        <v>118</v>
      </c>
      <c r="B6" s="14">
        <v>154</v>
      </c>
      <c r="C6" s="14">
        <v>3.5</v>
      </c>
      <c r="D6" s="14"/>
      <c r="E6" s="14" t="s">
        <v>153</v>
      </c>
      <c r="F6" s="15" t="s">
        <v>24</v>
      </c>
      <c r="G6" s="15">
        <f t="shared" si="0"/>
        <v>0</v>
      </c>
      <c r="H6" s="15" t="s">
        <v>23</v>
      </c>
      <c r="I6" s="15">
        <f t="shared" ref="I6:I12" si="19">IF($H6="tak",2.5*($B6-$AH6),IF($E6="bitumiczna",2.5*($B6-$AH6),0))</f>
        <v>0</v>
      </c>
      <c r="J6" s="15" t="s">
        <v>23</v>
      </c>
      <c r="K6" s="15">
        <f t="shared" ref="K6:K12" si="20">IF(J6="tak",2.5*($B6-$AH6),0)</f>
        <v>0</v>
      </c>
      <c r="L6" s="15" t="s">
        <v>23</v>
      </c>
      <c r="M6" s="15">
        <f t="shared" si="1"/>
        <v>0</v>
      </c>
      <c r="N6" s="16">
        <f t="shared" si="2"/>
        <v>1</v>
      </c>
      <c r="O6" s="16">
        <f t="shared" si="3"/>
        <v>0</v>
      </c>
      <c r="P6" s="16">
        <v>0</v>
      </c>
      <c r="Q6" s="16">
        <v>0</v>
      </c>
      <c r="R6" s="16">
        <v>0</v>
      </c>
      <c r="S6" s="16"/>
      <c r="T6" s="16"/>
      <c r="U6" s="16"/>
      <c r="V6" s="16">
        <v>0</v>
      </c>
      <c r="W6" s="123" t="s">
        <v>23</v>
      </c>
      <c r="X6" s="123">
        <f t="shared" si="4"/>
        <v>0</v>
      </c>
      <c r="Y6" s="123" t="s">
        <v>23</v>
      </c>
      <c r="Z6" s="123">
        <f t="shared" si="5"/>
        <v>0</v>
      </c>
      <c r="AA6" s="33" t="s">
        <v>24</v>
      </c>
      <c r="AB6" s="33">
        <f t="shared" si="6"/>
        <v>539</v>
      </c>
      <c r="AC6" s="33" t="s">
        <v>23</v>
      </c>
      <c r="AD6" s="33">
        <f t="shared" si="7"/>
        <v>0</v>
      </c>
      <c r="AE6" s="33">
        <v>8</v>
      </c>
      <c r="AF6" s="33">
        <v>0</v>
      </c>
      <c r="AG6" s="34">
        <v>16</v>
      </c>
      <c r="AH6" s="34">
        <f>B6-P6-R6</f>
        <v>154</v>
      </c>
      <c r="AI6" s="35">
        <f t="shared" si="15"/>
        <v>539</v>
      </c>
      <c r="AJ6" s="35">
        <f t="shared" ref="AJ6:AJ12" si="21">(IF($H6="tak",$B6*$D6,0))</f>
        <v>0</v>
      </c>
      <c r="AK6" s="35">
        <f t="shared" ref="AK6:AK12" si="22">(IF($J6="tak",$B6*$D6,0))</f>
        <v>0</v>
      </c>
      <c r="AL6" s="35">
        <f t="shared" si="10"/>
        <v>154</v>
      </c>
      <c r="AM6" s="33" t="s">
        <v>23</v>
      </c>
      <c r="AN6" s="33">
        <f t="shared" si="11"/>
        <v>0</v>
      </c>
      <c r="AO6" s="33" t="s">
        <v>23</v>
      </c>
      <c r="AP6" s="33">
        <f t="shared" si="12"/>
        <v>0</v>
      </c>
      <c r="AQ6" s="98">
        <v>0</v>
      </c>
      <c r="AR6" s="98">
        <v>0</v>
      </c>
      <c r="AS6" s="98">
        <f t="shared" si="13"/>
        <v>0</v>
      </c>
      <c r="AT6" s="98">
        <v>0</v>
      </c>
      <c r="AU6" s="98"/>
      <c r="AV6" s="98">
        <v>0</v>
      </c>
      <c r="AW6" s="98">
        <v>0</v>
      </c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</row>
    <row r="7" spans="1:366" s="68" customFormat="1" ht="15" customHeight="1" x14ac:dyDescent="0.45">
      <c r="A7" s="43" t="s">
        <v>164</v>
      </c>
      <c r="B7" s="14">
        <v>141</v>
      </c>
      <c r="C7" s="14">
        <v>5</v>
      </c>
      <c r="D7" s="14"/>
      <c r="E7" s="14" t="s">
        <v>153</v>
      </c>
      <c r="F7" s="15" t="s">
        <v>24</v>
      </c>
      <c r="G7" s="15">
        <f t="shared" si="0"/>
        <v>625</v>
      </c>
      <c r="H7" s="15" t="s">
        <v>23</v>
      </c>
      <c r="I7" s="15">
        <f t="shared" si="19"/>
        <v>0</v>
      </c>
      <c r="J7" s="15" t="s">
        <v>23</v>
      </c>
      <c r="K7" s="15">
        <f t="shared" si="20"/>
        <v>0</v>
      </c>
      <c r="L7" s="15" t="s">
        <v>23</v>
      </c>
      <c r="M7" s="15">
        <f t="shared" si="1"/>
        <v>0</v>
      </c>
      <c r="N7" s="16">
        <f t="shared" si="2"/>
        <v>1</v>
      </c>
      <c r="O7" s="16">
        <f t="shared" si="3"/>
        <v>125</v>
      </c>
      <c r="P7" s="16">
        <v>125</v>
      </c>
      <c r="Q7" s="16">
        <v>0</v>
      </c>
      <c r="R7" s="16">
        <v>0</v>
      </c>
      <c r="S7" s="16"/>
      <c r="T7" s="16"/>
      <c r="U7" s="16"/>
      <c r="V7" s="16">
        <v>0</v>
      </c>
      <c r="W7" s="123" t="s">
        <v>23</v>
      </c>
      <c r="X7" s="123">
        <f t="shared" si="4"/>
        <v>0</v>
      </c>
      <c r="Y7" s="123" t="s">
        <v>23</v>
      </c>
      <c r="Z7" s="123">
        <f t="shared" si="5"/>
        <v>0</v>
      </c>
      <c r="AA7" s="33" t="s">
        <v>24</v>
      </c>
      <c r="AB7" s="33">
        <f t="shared" si="6"/>
        <v>705</v>
      </c>
      <c r="AC7" s="33" t="s">
        <v>23</v>
      </c>
      <c r="AD7" s="33">
        <f t="shared" ref="AD7" si="23">IF(AC7="tak",1.5*$B7,0)</f>
        <v>0</v>
      </c>
      <c r="AE7" s="33">
        <v>8</v>
      </c>
      <c r="AF7" s="33">
        <v>0</v>
      </c>
      <c r="AG7" s="34">
        <v>161</v>
      </c>
      <c r="AH7" s="34">
        <f>B7-P7-R7</f>
        <v>16</v>
      </c>
      <c r="AI7" s="35">
        <f t="shared" si="15"/>
        <v>80</v>
      </c>
      <c r="AJ7" s="35">
        <f t="shared" si="21"/>
        <v>0</v>
      </c>
      <c r="AK7" s="35">
        <f t="shared" si="22"/>
        <v>0</v>
      </c>
      <c r="AL7" s="35">
        <f t="shared" si="10"/>
        <v>16</v>
      </c>
      <c r="AM7" s="33" t="s">
        <v>23</v>
      </c>
      <c r="AN7" s="33">
        <f t="shared" ref="AN7" si="24">IF(AM7="tak",$C7*$B7,0)</f>
        <v>0</v>
      </c>
      <c r="AO7" s="33" t="s">
        <v>23</v>
      </c>
      <c r="AP7" s="33">
        <f t="shared" ref="AP7" si="25">IF(AO7="tak",$C7*$B7,0)</f>
        <v>0</v>
      </c>
      <c r="AQ7" s="98">
        <v>0</v>
      </c>
      <c r="AR7" s="98">
        <v>0</v>
      </c>
      <c r="AS7" s="98">
        <f t="shared" ref="AS7" si="26">AQ7*AR7</f>
        <v>0</v>
      </c>
      <c r="AT7" s="98">
        <v>0</v>
      </c>
      <c r="AU7" s="98"/>
      <c r="AV7" s="98">
        <v>0</v>
      </c>
      <c r="AW7" s="98">
        <v>0</v>
      </c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</row>
    <row r="8" spans="1:366" s="63" customFormat="1" ht="15" customHeight="1" x14ac:dyDescent="0.45">
      <c r="A8" s="39" t="s">
        <v>119</v>
      </c>
      <c r="B8" s="18">
        <v>605</v>
      </c>
      <c r="C8" s="18">
        <v>5</v>
      </c>
      <c r="D8" s="18"/>
      <c r="E8" s="18" t="s">
        <v>153</v>
      </c>
      <c r="F8" s="19" t="s">
        <v>24</v>
      </c>
      <c r="G8" s="19">
        <f t="shared" si="0"/>
        <v>2555</v>
      </c>
      <c r="H8" s="19" t="s">
        <v>23</v>
      </c>
      <c r="I8" s="19">
        <f t="shared" si="19"/>
        <v>0</v>
      </c>
      <c r="J8" s="19" t="s">
        <v>23</v>
      </c>
      <c r="K8" s="19">
        <f t="shared" si="20"/>
        <v>0</v>
      </c>
      <c r="L8" s="19" t="s">
        <v>23</v>
      </c>
      <c r="M8" s="19">
        <f t="shared" si="1"/>
        <v>0</v>
      </c>
      <c r="N8" s="20">
        <f t="shared" si="2"/>
        <v>1</v>
      </c>
      <c r="O8" s="20">
        <f t="shared" si="3"/>
        <v>511</v>
      </c>
      <c r="P8" s="20">
        <v>507</v>
      </c>
      <c r="Q8" s="20">
        <v>0</v>
      </c>
      <c r="R8" s="20">
        <v>176</v>
      </c>
      <c r="S8" s="20"/>
      <c r="T8" s="20"/>
      <c r="U8" s="20"/>
      <c r="V8" s="20">
        <v>0</v>
      </c>
      <c r="W8" s="124" t="s">
        <v>23</v>
      </c>
      <c r="X8" s="124">
        <f t="shared" si="4"/>
        <v>0</v>
      </c>
      <c r="Y8" s="124" t="s">
        <v>23</v>
      </c>
      <c r="Z8" s="124">
        <f t="shared" si="5"/>
        <v>0</v>
      </c>
      <c r="AA8" s="10" t="s">
        <v>24</v>
      </c>
      <c r="AB8" s="10">
        <f t="shared" si="6"/>
        <v>3025</v>
      </c>
      <c r="AC8" s="10" t="s">
        <v>23</v>
      </c>
      <c r="AD8" s="10">
        <f t="shared" si="7"/>
        <v>0</v>
      </c>
      <c r="AE8" s="10">
        <v>14</v>
      </c>
      <c r="AF8" s="10">
        <v>0</v>
      </c>
      <c r="AG8" s="21">
        <v>79</v>
      </c>
      <c r="AH8" s="21">
        <v>94</v>
      </c>
      <c r="AI8" s="22">
        <f t="shared" si="15"/>
        <v>470</v>
      </c>
      <c r="AJ8" s="22">
        <f t="shared" si="21"/>
        <v>0</v>
      </c>
      <c r="AK8" s="22">
        <f t="shared" si="22"/>
        <v>0</v>
      </c>
      <c r="AL8" s="22">
        <f t="shared" si="10"/>
        <v>94</v>
      </c>
      <c r="AM8" s="10" t="s">
        <v>23</v>
      </c>
      <c r="AN8" s="10">
        <f t="shared" si="11"/>
        <v>0</v>
      </c>
      <c r="AO8" s="10" t="s">
        <v>23</v>
      </c>
      <c r="AP8" s="10">
        <f t="shared" si="12"/>
        <v>0</v>
      </c>
      <c r="AQ8" s="96">
        <v>0</v>
      </c>
      <c r="AR8" s="96">
        <v>0</v>
      </c>
      <c r="AS8" s="96">
        <f t="shared" si="13"/>
        <v>0</v>
      </c>
      <c r="AT8" s="96">
        <v>0</v>
      </c>
      <c r="AU8" s="96"/>
      <c r="AV8" s="96">
        <v>0</v>
      </c>
      <c r="AW8" s="96">
        <v>0</v>
      </c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</row>
    <row r="9" spans="1:366" s="63" customFormat="1" ht="15" customHeight="1" x14ac:dyDescent="0.45">
      <c r="A9" s="39" t="s">
        <v>163</v>
      </c>
      <c r="B9" s="18">
        <v>124</v>
      </c>
      <c r="C9" s="18">
        <v>4</v>
      </c>
      <c r="D9" s="18"/>
      <c r="E9" s="18" t="s">
        <v>153</v>
      </c>
      <c r="F9" s="19" t="s">
        <v>24</v>
      </c>
      <c r="G9" s="19">
        <f t="shared" si="0"/>
        <v>356</v>
      </c>
      <c r="H9" s="19" t="s">
        <v>23</v>
      </c>
      <c r="I9" s="19">
        <f t="shared" si="19"/>
        <v>0</v>
      </c>
      <c r="J9" s="19" t="s">
        <v>23</v>
      </c>
      <c r="K9" s="19">
        <f t="shared" si="20"/>
        <v>0</v>
      </c>
      <c r="L9" s="19" t="s">
        <v>23</v>
      </c>
      <c r="M9" s="19">
        <f t="shared" si="1"/>
        <v>0</v>
      </c>
      <c r="N9" s="20">
        <f t="shared" si="2"/>
        <v>1</v>
      </c>
      <c r="O9" s="20">
        <f t="shared" si="3"/>
        <v>89</v>
      </c>
      <c r="P9" s="20">
        <v>89</v>
      </c>
      <c r="Q9" s="20">
        <v>0</v>
      </c>
      <c r="R9" s="20">
        <v>0</v>
      </c>
      <c r="S9" s="20"/>
      <c r="T9" s="20"/>
      <c r="U9" s="20"/>
      <c r="V9" s="20">
        <v>0</v>
      </c>
      <c r="W9" s="124" t="s">
        <v>23</v>
      </c>
      <c r="X9" s="124">
        <f t="shared" si="4"/>
        <v>0</v>
      </c>
      <c r="Y9" s="124" t="s">
        <v>23</v>
      </c>
      <c r="Z9" s="124">
        <f t="shared" si="5"/>
        <v>0</v>
      </c>
      <c r="AA9" s="10" t="s">
        <v>24</v>
      </c>
      <c r="AB9" s="10">
        <f t="shared" si="6"/>
        <v>496</v>
      </c>
      <c r="AC9" s="10" t="s">
        <v>23</v>
      </c>
      <c r="AD9" s="10">
        <f t="shared" si="7"/>
        <v>0</v>
      </c>
      <c r="AE9" s="10">
        <v>5</v>
      </c>
      <c r="AF9" s="10">
        <v>0</v>
      </c>
      <c r="AG9" s="21">
        <v>0</v>
      </c>
      <c r="AH9" s="21">
        <f>B9-P9-R9</f>
        <v>35</v>
      </c>
      <c r="AI9" s="22">
        <f t="shared" si="15"/>
        <v>140</v>
      </c>
      <c r="AJ9" s="22">
        <f t="shared" si="21"/>
        <v>0</v>
      </c>
      <c r="AK9" s="22">
        <f t="shared" si="22"/>
        <v>0</v>
      </c>
      <c r="AL9" s="22">
        <f t="shared" si="10"/>
        <v>35</v>
      </c>
      <c r="AM9" s="10" t="s">
        <v>23</v>
      </c>
      <c r="AN9" s="10">
        <f t="shared" si="11"/>
        <v>0</v>
      </c>
      <c r="AO9" s="10" t="s">
        <v>23</v>
      </c>
      <c r="AP9" s="10">
        <f t="shared" si="12"/>
        <v>0</v>
      </c>
      <c r="AQ9" s="96">
        <v>0</v>
      </c>
      <c r="AR9" s="96">
        <v>0</v>
      </c>
      <c r="AS9" s="96">
        <f t="shared" si="13"/>
        <v>0</v>
      </c>
      <c r="AT9" s="96">
        <v>0</v>
      </c>
      <c r="AU9" s="96"/>
      <c r="AV9" s="96">
        <v>0</v>
      </c>
      <c r="AW9" s="96">
        <v>0</v>
      </c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</row>
    <row r="10" spans="1:366" s="63" customFormat="1" ht="15" customHeight="1" x14ac:dyDescent="0.45">
      <c r="A10" s="39" t="s">
        <v>120</v>
      </c>
      <c r="B10" s="18">
        <v>224</v>
      </c>
      <c r="C10" s="18">
        <v>4.5</v>
      </c>
      <c r="D10" s="18"/>
      <c r="E10" s="18" t="s">
        <v>153</v>
      </c>
      <c r="F10" s="19" t="s">
        <v>24</v>
      </c>
      <c r="G10" s="19">
        <f t="shared" si="0"/>
        <v>1008</v>
      </c>
      <c r="H10" s="19" t="s">
        <v>23</v>
      </c>
      <c r="I10" s="19">
        <f t="shared" si="19"/>
        <v>0</v>
      </c>
      <c r="J10" s="19" t="s">
        <v>23</v>
      </c>
      <c r="K10" s="19">
        <f t="shared" si="20"/>
        <v>0</v>
      </c>
      <c r="L10" s="19" t="s">
        <v>23</v>
      </c>
      <c r="M10" s="19">
        <f t="shared" si="1"/>
        <v>0</v>
      </c>
      <c r="N10" s="20">
        <f t="shared" si="2"/>
        <v>1</v>
      </c>
      <c r="O10" s="20">
        <f t="shared" si="3"/>
        <v>224</v>
      </c>
      <c r="P10" s="20">
        <v>243</v>
      </c>
      <c r="Q10" s="20">
        <v>0</v>
      </c>
      <c r="R10" s="20">
        <v>0</v>
      </c>
      <c r="S10" s="20"/>
      <c r="T10" s="20"/>
      <c r="U10" s="20"/>
      <c r="V10" s="20">
        <v>0</v>
      </c>
      <c r="W10" s="124" t="s">
        <v>23</v>
      </c>
      <c r="X10" s="124">
        <f t="shared" si="4"/>
        <v>0</v>
      </c>
      <c r="Y10" s="124" t="s">
        <v>23</v>
      </c>
      <c r="Z10" s="124">
        <f t="shared" si="5"/>
        <v>0</v>
      </c>
      <c r="AA10" s="10" t="s">
        <v>24</v>
      </c>
      <c r="AB10" s="10">
        <f t="shared" si="6"/>
        <v>1008</v>
      </c>
      <c r="AC10" s="10" t="s">
        <v>23</v>
      </c>
      <c r="AD10" s="10">
        <f t="shared" si="7"/>
        <v>0</v>
      </c>
      <c r="AE10" s="10">
        <v>0</v>
      </c>
      <c r="AF10" s="10">
        <v>0</v>
      </c>
      <c r="AG10" s="21">
        <v>0</v>
      </c>
      <c r="AH10" s="21">
        <v>0</v>
      </c>
      <c r="AI10" s="22">
        <f t="shared" si="15"/>
        <v>0</v>
      </c>
      <c r="AJ10" s="22">
        <f t="shared" si="21"/>
        <v>0</v>
      </c>
      <c r="AK10" s="22">
        <f t="shared" si="22"/>
        <v>0</v>
      </c>
      <c r="AL10" s="22">
        <f t="shared" si="10"/>
        <v>0</v>
      </c>
      <c r="AM10" s="10" t="s">
        <v>23</v>
      </c>
      <c r="AN10" s="10">
        <f t="shared" si="11"/>
        <v>0</v>
      </c>
      <c r="AO10" s="10" t="s">
        <v>23</v>
      </c>
      <c r="AP10" s="10">
        <f t="shared" si="12"/>
        <v>0</v>
      </c>
      <c r="AQ10" s="96">
        <v>0</v>
      </c>
      <c r="AR10" s="96">
        <v>0</v>
      </c>
      <c r="AS10" s="96">
        <f t="shared" si="13"/>
        <v>0</v>
      </c>
      <c r="AT10" s="96">
        <v>0</v>
      </c>
      <c r="AU10" s="96"/>
      <c r="AV10" s="96">
        <v>0</v>
      </c>
      <c r="AW10" s="96">
        <v>0</v>
      </c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</row>
    <row r="11" spans="1:366" s="63" customFormat="1" ht="15" customHeight="1" x14ac:dyDescent="0.45">
      <c r="A11" s="87" t="s">
        <v>161</v>
      </c>
      <c r="B11" s="18">
        <v>49</v>
      </c>
      <c r="C11" s="18">
        <v>4.5</v>
      </c>
      <c r="D11" s="18"/>
      <c r="E11" s="18" t="s">
        <v>157</v>
      </c>
      <c r="F11" s="19" t="s">
        <v>24</v>
      </c>
      <c r="G11" s="19">
        <f t="shared" si="0"/>
        <v>108</v>
      </c>
      <c r="H11" s="19" t="s">
        <v>23</v>
      </c>
      <c r="I11" s="19">
        <f t="shared" si="19"/>
        <v>0</v>
      </c>
      <c r="J11" s="19" t="s">
        <v>23</v>
      </c>
      <c r="K11" s="19">
        <f t="shared" si="20"/>
        <v>0</v>
      </c>
      <c r="L11" s="19" t="s">
        <v>24</v>
      </c>
      <c r="M11" s="19">
        <f t="shared" si="1"/>
        <v>108</v>
      </c>
      <c r="N11" s="20">
        <f t="shared" si="2"/>
        <v>1</v>
      </c>
      <c r="O11" s="20">
        <f t="shared" si="3"/>
        <v>24</v>
      </c>
      <c r="P11" s="20">
        <v>24</v>
      </c>
      <c r="Q11" s="20">
        <v>0</v>
      </c>
      <c r="R11" s="20">
        <v>0</v>
      </c>
      <c r="S11" s="20"/>
      <c r="T11" s="20"/>
      <c r="U11" s="20"/>
      <c r="V11" s="20">
        <v>0</v>
      </c>
      <c r="W11" s="124" t="s">
        <v>23</v>
      </c>
      <c r="X11" s="124">
        <f t="shared" si="4"/>
        <v>0</v>
      </c>
      <c r="Y11" s="124" t="s">
        <v>23</v>
      </c>
      <c r="Z11" s="124">
        <f t="shared" si="5"/>
        <v>0</v>
      </c>
      <c r="AA11" s="10" t="s">
        <v>23</v>
      </c>
      <c r="AB11" s="10">
        <f t="shared" si="6"/>
        <v>0</v>
      </c>
      <c r="AC11" s="10" t="s">
        <v>23</v>
      </c>
      <c r="AD11" s="10">
        <f t="shared" ref="AD11" si="27">IF(AC11="tak",1.5*$B11,0)</f>
        <v>0</v>
      </c>
      <c r="AE11" s="10">
        <v>0</v>
      </c>
      <c r="AF11" s="10">
        <v>0</v>
      </c>
      <c r="AG11" s="21">
        <v>0</v>
      </c>
      <c r="AH11" s="21">
        <f>B11-P11-R11</f>
        <v>25</v>
      </c>
      <c r="AI11" s="22">
        <f t="shared" si="15"/>
        <v>112.5</v>
      </c>
      <c r="AJ11" s="22">
        <f t="shared" si="21"/>
        <v>0</v>
      </c>
      <c r="AK11" s="22">
        <f t="shared" si="22"/>
        <v>0</v>
      </c>
      <c r="AL11" s="22">
        <f t="shared" si="10"/>
        <v>25</v>
      </c>
      <c r="AM11" s="10" t="s">
        <v>23</v>
      </c>
      <c r="AN11" s="10">
        <f t="shared" ref="AN11" si="28">IF(AM11="tak",$C11*$B11,0)</f>
        <v>0</v>
      </c>
      <c r="AO11" s="10" t="s">
        <v>23</v>
      </c>
      <c r="AP11" s="10">
        <f t="shared" ref="AP11" si="29">IF(AO11="tak",$C11*$B11,0)</f>
        <v>0</v>
      </c>
      <c r="AQ11" s="96">
        <v>0</v>
      </c>
      <c r="AR11" s="96">
        <v>0</v>
      </c>
      <c r="AS11" s="96">
        <f t="shared" ref="AS11" si="30">AQ11*AR11</f>
        <v>0</v>
      </c>
      <c r="AT11" s="96">
        <v>0</v>
      </c>
      <c r="AU11" s="96"/>
      <c r="AV11" s="96">
        <v>0</v>
      </c>
      <c r="AW11" s="96">
        <v>0</v>
      </c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</row>
    <row r="12" spans="1:366" s="63" customFormat="1" ht="15" customHeight="1" x14ac:dyDescent="0.45">
      <c r="A12" s="39" t="s">
        <v>121</v>
      </c>
      <c r="B12" s="18">
        <v>41</v>
      </c>
      <c r="C12" s="18">
        <v>4.5</v>
      </c>
      <c r="D12" s="18"/>
      <c r="E12" s="18" t="s">
        <v>157</v>
      </c>
      <c r="F12" s="19" t="s">
        <v>24</v>
      </c>
      <c r="G12" s="19">
        <f t="shared" si="0"/>
        <v>76.5</v>
      </c>
      <c r="H12" s="19" t="s">
        <v>23</v>
      </c>
      <c r="I12" s="19">
        <f t="shared" si="19"/>
        <v>0</v>
      </c>
      <c r="J12" s="19" t="s">
        <v>23</v>
      </c>
      <c r="K12" s="19">
        <f t="shared" si="20"/>
        <v>0</v>
      </c>
      <c r="L12" s="19" t="s">
        <v>24</v>
      </c>
      <c r="M12" s="19">
        <f t="shared" si="1"/>
        <v>76.5</v>
      </c>
      <c r="N12" s="20">
        <f t="shared" si="2"/>
        <v>1</v>
      </c>
      <c r="O12" s="20">
        <f t="shared" si="3"/>
        <v>17</v>
      </c>
      <c r="P12" s="20">
        <v>17</v>
      </c>
      <c r="Q12" s="20">
        <v>0</v>
      </c>
      <c r="R12" s="20">
        <v>0</v>
      </c>
      <c r="S12" s="20"/>
      <c r="T12" s="20"/>
      <c r="U12" s="20"/>
      <c r="V12" s="20">
        <v>0</v>
      </c>
      <c r="W12" s="124" t="s">
        <v>23</v>
      </c>
      <c r="X12" s="124">
        <f t="shared" si="4"/>
        <v>0</v>
      </c>
      <c r="Y12" s="124" t="s">
        <v>23</v>
      </c>
      <c r="Z12" s="124">
        <f t="shared" si="5"/>
        <v>0</v>
      </c>
      <c r="AA12" s="10" t="s">
        <v>23</v>
      </c>
      <c r="AB12" s="10">
        <f t="shared" si="6"/>
        <v>0</v>
      </c>
      <c r="AC12" s="10" t="s">
        <v>23</v>
      </c>
      <c r="AD12" s="10">
        <f t="shared" si="7"/>
        <v>0</v>
      </c>
      <c r="AE12" s="10">
        <v>1</v>
      </c>
      <c r="AF12" s="10">
        <v>0</v>
      </c>
      <c r="AG12" s="21">
        <v>0</v>
      </c>
      <c r="AH12" s="21">
        <f>B12-P12-R12</f>
        <v>24</v>
      </c>
      <c r="AI12" s="22">
        <f t="shared" si="15"/>
        <v>108</v>
      </c>
      <c r="AJ12" s="22">
        <f t="shared" si="21"/>
        <v>0</v>
      </c>
      <c r="AK12" s="22">
        <f t="shared" si="22"/>
        <v>0</v>
      </c>
      <c r="AL12" s="22">
        <f t="shared" si="10"/>
        <v>24</v>
      </c>
      <c r="AM12" s="10" t="s">
        <v>23</v>
      </c>
      <c r="AN12" s="10">
        <f t="shared" si="11"/>
        <v>0</v>
      </c>
      <c r="AO12" s="10" t="s">
        <v>23</v>
      </c>
      <c r="AP12" s="10">
        <f t="shared" si="12"/>
        <v>0</v>
      </c>
      <c r="AQ12" s="96">
        <v>0</v>
      </c>
      <c r="AR12" s="96">
        <v>0</v>
      </c>
      <c r="AS12" s="96">
        <f t="shared" si="13"/>
        <v>0</v>
      </c>
      <c r="AT12" s="96">
        <v>0</v>
      </c>
      <c r="AU12" s="96"/>
      <c r="AV12" s="96">
        <v>0</v>
      </c>
      <c r="AW12" s="96">
        <v>0</v>
      </c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</row>
    <row r="13" spans="1:366" s="63" customFormat="1" ht="30" customHeight="1" x14ac:dyDescent="0.45">
      <c r="A13" s="87" t="s">
        <v>172</v>
      </c>
      <c r="B13" s="18"/>
      <c r="C13" s="18"/>
      <c r="D13" s="18"/>
      <c r="E13" s="18"/>
      <c r="F13" s="19"/>
      <c r="G13" s="19"/>
      <c r="H13" s="19"/>
      <c r="I13" s="19"/>
      <c r="J13" s="19"/>
      <c r="K13" s="19"/>
      <c r="L13" s="19"/>
      <c r="M13" s="19"/>
      <c r="N13" s="20"/>
      <c r="O13" s="20"/>
      <c r="P13" s="20">
        <v>71</v>
      </c>
      <c r="Q13" s="20">
        <v>0</v>
      </c>
      <c r="R13" s="20">
        <v>450</v>
      </c>
      <c r="S13" s="20">
        <v>2</v>
      </c>
      <c r="T13" s="20"/>
      <c r="U13" s="20"/>
      <c r="V13" s="20"/>
      <c r="W13" s="124"/>
      <c r="X13" s="124"/>
      <c r="Y13" s="124"/>
      <c r="Z13" s="124"/>
      <c r="AA13" s="10"/>
      <c r="AB13" s="10"/>
      <c r="AC13" s="10"/>
      <c r="AD13" s="10"/>
      <c r="AE13" s="10"/>
      <c r="AF13" s="10"/>
      <c r="AG13" s="21"/>
      <c r="AH13" s="21"/>
      <c r="AI13" s="22"/>
      <c r="AJ13" s="22"/>
      <c r="AK13" s="22"/>
      <c r="AL13" s="22"/>
      <c r="AM13" s="10"/>
      <c r="AN13" s="10"/>
      <c r="AO13" s="10"/>
      <c r="AP13" s="10"/>
      <c r="AQ13" s="96"/>
      <c r="AR13" s="96"/>
      <c r="AS13" s="96"/>
      <c r="AT13" s="96">
        <v>0</v>
      </c>
      <c r="AU13" s="96"/>
      <c r="AV13" s="96">
        <v>0</v>
      </c>
      <c r="AW13" s="96">
        <v>0</v>
      </c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</row>
    <row r="14" spans="1:366" s="63" customFormat="1" ht="15" customHeight="1" x14ac:dyDescent="0.45">
      <c r="A14" s="23" t="s">
        <v>29</v>
      </c>
      <c r="B14" s="24"/>
      <c r="C14" s="24"/>
      <c r="D14" s="24"/>
      <c r="E14" s="24"/>
      <c r="F14" s="24">
        <f>SUM(G3:G12)</f>
        <v>9783.5</v>
      </c>
      <c r="G14" s="24"/>
      <c r="H14" s="24">
        <f>SUM(I3:I12)</f>
        <v>15</v>
      </c>
      <c r="I14" s="24"/>
      <c r="J14" s="24">
        <f>SUM(K3:K12)</f>
        <v>0</v>
      </c>
      <c r="K14" s="24"/>
      <c r="L14" s="24">
        <f>SUM(M3:M12)</f>
        <v>5124.5</v>
      </c>
      <c r="M14" s="24"/>
      <c r="N14" s="25">
        <f>SUM(O3:O12)</f>
        <v>1515</v>
      </c>
      <c r="O14" s="24"/>
      <c r="P14" s="25">
        <f>SUM(P3:P13)</f>
        <v>2060</v>
      </c>
      <c r="Q14" s="25">
        <v>264</v>
      </c>
      <c r="R14" s="25">
        <f>SUM(R3:R13)</f>
        <v>1315</v>
      </c>
      <c r="S14" s="25">
        <f>SUM(S9:S13)</f>
        <v>2</v>
      </c>
      <c r="T14" s="25">
        <f t="shared" ref="T14:U14" si="31">SUM(T3:T12)</f>
        <v>0</v>
      </c>
      <c r="U14" s="25">
        <f t="shared" si="31"/>
        <v>0</v>
      </c>
      <c r="V14" s="25">
        <f>SUM(V3:V12)</f>
        <v>230</v>
      </c>
      <c r="W14" s="25">
        <f>SUM(X3:X12)</f>
        <v>0</v>
      </c>
      <c r="X14" s="25"/>
      <c r="Y14" s="25">
        <f>SUM(Z3:Z12)</f>
        <v>0</v>
      </c>
      <c r="Z14" s="25"/>
      <c r="AA14" s="24">
        <f>SUM(AB3:AB12)</f>
        <v>5773</v>
      </c>
      <c r="AB14" s="24"/>
      <c r="AC14" s="25">
        <f>SUM(AD3:AD12)</f>
        <v>0</v>
      </c>
      <c r="AD14" s="24"/>
      <c r="AE14" s="36">
        <f>SUM(AE3:AE12)</f>
        <v>54</v>
      </c>
      <c r="AF14" s="36">
        <f>SUM(AF3:AF12)</f>
        <v>0</v>
      </c>
      <c r="AG14" s="25">
        <f>SUM(AG3:AG12)</f>
        <v>641</v>
      </c>
      <c r="AH14" s="24"/>
      <c r="AI14" s="25">
        <f>SUM(AI3:AI12)</f>
        <v>1702.5</v>
      </c>
      <c r="AJ14" s="25">
        <f>SUM(AJ3:AJ12)</f>
        <v>253</v>
      </c>
      <c r="AK14" s="25">
        <f>SUM(AK3:AK12)</f>
        <v>0</v>
      </c>
      <c r="AL14" s="25">
        <f>SUM(AL3:AL12)</f>
        <v>481</v>
      </c>
      <c r="AM14" s="25">
        <f>SUM(AN3:AN12)</f>
        <v>0</v>
      </c>
      <c r="AN14" s="25"/>
      <c r="AO14" s="25">
        <f>SUM(AP3:AP12)</f>
        <v>0</v>
      </c>
      <c r="AP14" s="24"/>
      <c r="AQ14" s="167">
        <f>SUM(AR3:AR12)</f>
        <v>671</v>
      </c>
      <c r="AR14" s="167"/>
      <c r="AS14" s="60">
        <f>SUM(AS3:AS12)</f>
        <v>1006.5</v>
      </c>
      <c r="AT14" s="25">
        <f>SUM(AT3:AT13)</f>
        <v>0</v>
      </c>
      <c r="AU14" s="132">
        <v>0</v>
      </c>
      <c r="AV14" s="25">
        <f>SUM(AV3:AV13)</f>
        <v>0</v>
      </c>
      <c r="AW14" s="25">
        <f>SUM(AW3:AW13)</f>
        <v>0</v>
      </c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</row>
    <row r="15" spans="1:366" s="63" customFormat="1" ht="15" customHeight="1" x14ac:dyDescent="0.45">
      <c r="A15" s="23" t="s">
        <v>30</v>
      </c>
      <c r="B15" s="30"/>
      <c r="C15" s="30"/>
      <c r="D15" s="30"/>
      <c r="E15" s="30"/>
      <c r="F15" s="30" t="s">
        <v>31</v>
      </c>
      <c r="G15" s="30"/>
      <c r="H15" s="30" t="s">
        <v>31</v>
      </c>
      <c r="I15" s="30"/>
      <c r="J15" s="30" t="s">
        <v>31</v>
      </c>
      <c r="K15" s="30"/>
      <c r="L15" s="30" t="s">
        <v>31</v>
      </c>
      <c r="M15" s="30"/>
      <c r="N15" s="30" t="s">
        <v>31</v>
      </c>
      <c r="O15" s="30"/>
      <c r="P15" s="30" t="s">
        <v>32</v>
      </c>
      <c r="Q15" s="30" t="s">
        <v>32</v>
      </c>
      <c r="R15" s="30" t="s">
        <v>32</v>
      </c>
      <c r="S15" s="66" t="s">
        <v>213</v>
      </c>
      <c r="T15" s="30" t="s">
        <v>32</v>
      </c>
      <c r="U15" s="30" t="s">
        <v>32</v>
      </c>
      <c r="V15" s="30" t="s">
        <v>32</v>
      </c>
      <c r="W15" s="30" t="s">
        <v>31</v>
      </c>
      <c r="X15" s="30"/>
      <c r="Y15" s="30" t="s">
        <v>31</v>
      </c>
      <c r="Z15" s="30"/>
      <c r="AA15" s="30" t="s">
        <v>31</v>
      </c>
      <c r="AB15" s="30"/>
      <c r="AC15" s="30" t="s">
        <v>31</v>
      </c>
      <c r="AD15" s="30"/>
      <c r="AE15" s="30" t="s">
        <v>33</v>
      </c>
      <c r="AF15" s="30" t="s">
        <v>33</v>
      </c>
      <c r="AG15" s="30" t="s">
        <v>32</v>
      </c>
      <c r="AH15" s="30"/>
      <c r="AI15" s="30" t="s">
        <v>31</v>
      </c>
      <c r="AJ15" s="30" t="s">
        <v>31</v>
      </c>
      <c r="AK15" s="30" t="s">
        <v>31</v>
      </c>
      <c r="AL15" s="30" t="s">
        <v>31</v>
      </c>
      <c r="AM15" s="30" t="s">
        <v>31</v>
      </c>
      <c r="AN15" s="30"/>
      <c r="AO15" s="30" t="s">
        <v>31</v>
      </c>
      <c r="AP15" s="24"/>
      <c r="AQ15" s="152" t="s">
        <v>32</v>
      </c>
      <c r="AR15" s="152"/>
      <c r="AS15" s="30" t="s">
        <v>31</v>
      </c>
      <c r="AT15" s="30" t="s">
        <v>32</v>
      </c>
      <c r="AU15" s="66" t="s">
        <v>32</v>
      </c>
      <c r="AV15" s="30" t="s">
        <v>32</v>
      </c>
      <c r="AW15" s="30" t="s">
        <v>213</v>
      </c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</row>
    <row r="16" spans="1:366" s="63" customFormat="1" ht="15" customHeight="1" x14ac:dyDescent="0.45">
      <c r="A16" s="31" t="s">
        <v>34</v>
      </c>
      <c r="B16" s="32"/>
      <c r="C16" s="32"/>
      <c r="D16" s="32"/>
      <c r="E16" s="32"/>
      <c r="F16" s="32">
        <f>F14*'ZX14'!D3</f>
        <v>0</v>
      </c>
      <c r="G16" s="32"/>
      <c r="H16" s="32">
        <f>H14*'ZX14'!E3</f>
        <v>0</v>
      </c>
      <c r="I16" s="32"/>
      <c r="J16" s="32">
        <f>J14*'ZX14'!F3</f>
        <v>0</v>
      </c>
      <c r="K16" s="32"/>
      <c r="L16" s="32">
        <f>L14*'ZX14'!G3</f>
        <v>0</v>
      </c>
      <c r="M16" s="32"/>
      <c r="N16" s="32">
        <f>N14*'ZX14'!H3</f>
        <v>0</v>
      </c>
      <c r="O16" s="32"/>
      <c r="P16" s="32">
        <f>P14*'ZX14'!I3</f>
        <v>0</v>
      </c>
      <c r="Q16" s="32">
        <f>Q14*'ZX14'!J3</f>
        <v>0</v>
      </c>
      <c r="R16" s="32">
        <f>R14*'ZX14'!K3</f>
        <v>0</v>
      </c>
      <c r="S16" s="32">
        <f>S14*'ZX14'!L3</f>
        <v>0</v>
      </c>
      <c r="T16" s="32">
        <f>T14*'ZX14'!M3</f>
        <v>0</v>
      </c>
      <c r="U16" s="32">
        <f>U14*'ZX14'!N3</f>
        <v>0</v>
      </c>
      <c r="V16" s="32">
        <f>V14*'ZX14'!P3</f>
        <v>0</v>
      </c>
      <c r="W16" s="32">
        <f>W14*'ZX14'!Q3</f>
        <v>0</v>
      </c>
      <c r="X16" s="32"/>
      <c r="Y16" s="32">
        <f>Y14*'ZX14'!R3</f>
        <v>0</v>
      </c>
      <c r="Z16" s="32"/>
      <c r="AA16" s="32">
        <f>AA14*'ZX14'!S3</f>
        <v>0</v>
      </c>
      <c r="AB16" s="32"/>
      <c r="AC16" s="32">
        <f>AC14*'ZX14'!T3</f>
        <v>0</v>
      </c>
      <c r="AD16" s="32"/>
      <c r="AE16" s="32">
        <f>AE14*'ZX14'!U3</f>
        <v>0</v>
      </c>
      <c r="AF16" s="32">
        <f>AF14*'ZX14'!V3</f>
        <v>0</v>
      </c>
      <c r="AG16" s="32">
        <f>AG14*'ZX14'!W3</f>
        <v>0</v>
      </c>
      <c r="AH16" s="32"/>
      <c r="AI16" s="32">
        <f>AI14*'ZX14'!Z3</f>
        <v>0</v>
      </c>
      <c r="AJ16" s="32">
        <f>AJ14*'ZX14'!AA3</f>
        <v>0</v>
      </c>
      <c r="AK16" s="32">
        <f>AK14*'ZX14'!AB3</f>
        <v>0</v>
      </c>
      <c r="AL16" s="32">
        <f>AL14*'ZX14'!AC3</f>
        <v>0</v>
      </c>
      <c r="AM16" s="32">
        <f>AM14*'ZX14'!AD3</f>
        <v>0</v>
      </c>
      <c r="AN16" s="32"/>
      <c r="AO16" s="32">
        <f>AO14*'ZX14'!AE3</f>
        <v>0</v>
      </c>
      <c r="AP16" s="32"/>
      <c r="AQ16" s="150">
        <f>AQ14*'ZX14'!AF3</f>
        <v>0</v>
      </c>
      <c r="AR16" s="150"/>
      <c r="AS16" s="32">
        <f>AS14*'ZX14'!$AH$3</f>
        <v>0</v>
      </c>
      <c r="AT16" s="32">
        <f>AT14*'ZX14'!AI3</f>
        <v>0</v>
      </c>
      <c r="AU16" s="32">
        <f>AU14*'ZX14'!AJ3</f>
        <v>0</v>
      </c>
      <c r="AV16" s="32">
        <f>AV14*'ZX14'!AK3</f>
        <v>0</v>
      </c>
      <c r="AW16" s="32">
        <f>AW14*'ZX14'!AL3</f>
        <v>0</v>
      </c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</row>
    <row r="17" spans="13:43" ht="15" customHeight="1" x14ac:dyDescent="0.45"/>
    <row r="18" spans="13:43" ht="15" customHeight="1" x14ac:dyDescent="0.45"/>
    <row r="19" spans="13:43" ht="15" customHeight="1" x14ac:dyDescent="0.45"/>
    <row r="20" spans="13:43" ht="15" customHeight="1" x14ac:dyDescent="0.45"/>
    <row r="21" spans="13:43" ht="15" customHeight="1" x14ac:dyDescent="0.45"/>
    <row r="22" spans="13:43" ht="15" customHeight="1" x14ac:dyDescent="0.45"/>
    <row r="23" spans="13:43" ht="15" customHeight="1" x14ac:dyDescent="0.45">
      <c r="M23" s="92"/>
      <c r="AQ23" s="92"/>
    </row>
    <row r="24" spans="13:43" ht="15" customHeight="1" x14ac:dyDescent="0.45"/>
    <row r="25" spans="13:43" ht="15" customHeight="1" x14ac:dyDescent="0.45"/>
    <row r="26" spans="13:43" ht="15" customHeight="1" x14ac:dyDescent="0.45"/>
    <row r="27" spans="13:43" ht="15" customHeight="1" x14ac:dyDescent="0.45"/>
    <row r="28" spans="13:43" ht="15" customHeight="1" x14ac:dyDescent="0.45"/>
    <row r="29" spans="13:43" ht="15" customHeight="1" x14ac:dyDescent="0.45"/>
    <row r="30" spans="13:43" ht="15" customHeight="1" x14ac:dyDescent="0.45"/>
    <row r="31" spans="13:43" ht="15" customHeight="1" x14ac:dyDescent="0.45"/>
    <row r="32" spans="13:43" ht="15" customHeight="1" x14ac:dyDescent="0.45"/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8" ht="15" customHeight="1" x14ac:dyDescent="0.45"/>
    <row r="39" ht="15" customHeight="1" x14ac:dyDescent="0.45"/>
    <row r="40" ht="15" customHeight="1" x14ac:dyDescent="0.45"/>
    <row r="41" ht="15" customHeight="1" x14ac:dyDescent="0.45"/>
    <row r="42" ht="15" customHeight="1" x14ac:dyDescent="0.45"/>
    <row r="43" ht="15" customHeight="1" x14ac:dyDescent="0.45"/>
    <row r="44" ht="15" customHeight="1" x14ac:dyDescent="0.45"/>
    <row r="45" ht="15" customHeight="1" x14ac:dyDescent="0.45"/>
    <row r="46" ht="15" customHeight="1" x14ac:dyDescent="0.45"/>
    <row r="47" ht="15" customHeight="1" x14ac:dyDescent="0.45"/>
  </sheetData>
  <sheetProtection algorithmName="SHA-512" hashValue="2dawVkidLWtZeCjO1uWrYY3kl5T6xwisqef9aQI5DyU33AgFhZTsQkJjQwWQp96+9OGH8s5eaQfNy44/OWS/rw==" saltValue="e2COxm3jT7frZuzeRnBiBQ==" spinCount="100000" sheet="1" objects="1" scenarios="1"/>
  <customSheetViews>
    <customSheetView guid="{2789FC04-2E36-4D35-9415-F233AAB86BF1}">
      <pane xSplit="1" topLeftCell="B1" activePane="topRight" state="frozen"/>
      <selection pane="topRight" activeCell="F24" sqref="F24"/>
      <pageMargins left="0.7" right="0.7" top="0.75" bottom="0.75" header="0.51180555555555496" footer="0.51180555555555496"/>
      <pageSetup paperSize="9" firstPageNumber="0" orientation="portrait" horizontalDpi="4294967294" verticalDpi="0" r:id="rId1"/>
    </customSheetView>
  </customSheetViews>
  <mergeCells count="16">
    <mergeCell ref="AQ16:AR16"/>
    <mergeCell ref="AQ14:AR14"/>
    <mergeCell ref="AQ15:AR15"/>
    <mergeCell ref="AC2:AD2"/>
    <mergeCell ref="AM2:AN2"/>
    <mergeCell ref="AO2:AP2"/>
    <mergeCell ref="J2:K2"/>
    <mergeCell ref="H2:I2"/>
    <mergeCell ref="A1:E1"/>
    <mergeCell ref="F2:G2"/>
    <mergeCell ref="AA2:AB2"/>
    <mergeCell ref="L2:M2"/>
    <mergeCell ref="F1:Z1"/>
    <mergeCell ref="W2:X2"/>
    <mergeCell ref="Y2:Z2"/>
    <mergeCell ref="AA1:AW1"/>
  </mergeCells>
  <pageMargins left="0.7" right="0.7" top="0.75" bottom="0.75" header="0.51180555555555496" footer="0.51180555555555496"/>
  <pageSetup paperSize="9" firstPageNumber="0" orientation="portrait" horizontalDpi="4294967294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"/>
  <sheetViews>
    <sheetView zoomScaleNormal="100" workbookViewId="0">
      <pane xSplit="3" ySplit="2" topLeftCell="V3" activePane="bottomRight" state="frozen"/>
      <selection activeCell="O7" sqref="O7"/>
      <selection pane="topRight" activeCell="O7" sqref="O7"/>
      <selection pane="bottomLeft" activeCell="O7" sqref="O7"/>
      <selection pane="bottomRight" activeCell="X3" sqref="X3"/>
    </sheetView>
  </sheetViews>
  <sheetFormatPr defaultColWidth="12.265625" defaultRowHeight="14.25" x14ac:dyDescent="0.45"/>
  <cols>
    <col min="4" max="4" width="12.1328125" bestFit="1" customWidth="1"/>
    <col min="5" max="5" width="9.59765625" bestFit="1" customWidth="1"/>
    <col min="24" max="24" width="8.59765625" customWidth="1"/>
    <col min="25" max="25" width="11.73046875" customWidth="1"/>
  </cols>
  <sheetData>
    <row r="1" spans="1:40" x14ac:dyDescent="0.45">
      <c r="A1" s="193"/>
      <c r="B1" s="193"/>
      <c r="C1" s="193"/>
      <c r="D1" s="162" t="s">
        <v>225</v>
      </c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4"/>
      <c r="S1" s="198" t="s">
        <v>223</v>
      </c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</row>
    <row r="2" spans="1:40" ht="82.5" customHeight="1" x14ac:dyDescent="0.45">
      <c r="A2" s="193"/>
      <c r="B2" s="193"/>
      <c r="C2" s="193"/>
      <c r="D2" s="2" t="s">
        <v>18</v>
      </c>
      <c r="E2" s="2" t="s">
        <v>179</v>
      </c>
      <c r="F2" s="2" t="s">
        <v>180</v>
      </c>
      <c r="G2" s="2" t="s">
        <v>170</v>
      </c>
      <c r="H2" s="2" t="s">
        <v>19</v>
      </c>
      <c r="I2" s="2" t="s">
        <v>10</v>
      </c>
      <c r="J2" s="2" t="s">
        <v>217</v>
      </c>
      <c r="K2" s="2" t="s">
        <v>11</v>
      </c>
      <c r="L2" s="2" t="s">
        <v>218</v>
      </c>
      <c r="M2" s="2" t="s">
        <v>209</v>
      </c>
      <c r="N2" s="2" t="s">
        <v>216</v>
      </c>
      <c r="O2" s="2" t="s">
        <v>219</v>
      </c>
      <c r="P2" s="2" t="s">
        <v>12</v>
      </c>
      <c r="Q2" s="2" t="s">
        <v>181</v>
      </c>
      <c r="R2" s="2" t="s">
        <v>186</v>
      </c>
      <c r="S2" s="3" t="s">
        <v>183</v>
      </c>
      <c r="T2" s="3" t="s">
        <v>178</v>
      </c>
      <c r="U2" s="3" t="s">
        <v>13</v>
      </c>
      <c r="V2" s="3" t="s">
        <v>14</v>
      </c>
      <c r="W2" s="3" t="s">
        <v>15</v>
      </c>
      <c r="X2" s="3" t="s">
        <v>16</v>
      </c>
      <c r="Y2" s="3" t="s">
        <v>17</v>
      </c>
      <c r="Z2" s="4" t="s">
        <v>18</v>
      </c>
      <c r="AA2" s="3" t="s">
        <v>179</v>
      </c>
      <c r="AB2" s="3" t="s">
        <v>180</v>
      </c>
      <c r="AC2" s="3" t="s">
        <v>19</v>
      </c>
      <c r="AD2" s="3" t="s">
        <v>184</v>
      </c>
      <c r="AE2" s="3" t="s">
        <v>185</v>
      </c>
      <c r="AF2" s="196" t="s">
        <v>176</v>
      </c>
      <c r="AG2" s="197"/>
      <c r="AH2" s="94" t="s">
        <v>8</v>
      </c>
      <c r="AI2" s="94" t="s">
        <v>196</v>
      </c>
      <c r="AJ2" s="2" t="s">
        <v>217</v>
      </c>
      <c r="AK2" s="94" t="s">
        <v>197</v>
      </c>
      <c r="AL2" s="94" t="s">
        <v>204</v>
      </c>
    </row>
    <row r="3" spans="1:40" ht="13.5" customHeight="1" x14ac:dyDescent="0.45">
      <c r="A3" s="194" t="s">
        <v>130</v>
      </c>
      <c r="B3" s="194"/>
      <c r="C3" s="194"/>
      <c r="D3" s="40">
        <f>'Ceny jednostkowe'!D3</f>
        <v>0</v>
      </c>
      <c r="E3" s="40">
        <f>'Ceny jednostkowe'!E3</f>
        <v>0</v>
      </c>
      <c r="F3" s="40">
        <f>'Ceny jednostkowe'!F3</f>
        <v>0</v>
      </c>
      <c r="G3" s="40">
        <f>'Ceny jednostkowe'!G3</f>
        <v>0</v>
      </c>
      <c r="H3" s="40">
        <f>'Ceny jednostkowe'!H3</f>
        <v>0</v>
      </c>
      <c r="I3" s="40">
        <f>'Ceny jednostkowe'!I3</f>
        <v>0</v>
      </c>
      <c r="J3" s="40">
        <f>'Ceny jednostkowe'!J3</f>
        <v>0</v>
      </c>
      <c r="K3" s="40">
        <f>'Ceny jednostkowe'!K3</f>
        <v>0</v>
      </c>
      <c r="L3" s="40">
        <f>'Ceny jednostkowe'!L3</f>
        <v>0</v>
      </c>
      <c r="M3" s="40">
        <f>'Ceny jednostkowe'!M3</f>
        <v>0</v>
      </c>
      <c r="N3" s="40">
        <f>'Ceny jednostkowe'!N3</f>
        <v>0</v>
      </c>
      <c r="O3" s="40" t="e">
        <f>'Ceny jednostkowe'!#REF!</f>
        <v>#REF!</v>
      </c>
      <c r="P3" s="40">
        <f>'Ceny jednostkowe'!O3</f>
        <v>0</v>
      </c>
      <c r="Q3" s="40">
        <f>'Ceny jednostkowe'!P3</f>
        <v>0</v>
      </c>
      <c r="R3" s="40">
        <f>'Ceny jednostkowe'!Q3</f>
        <v>0</v>
      </c>
      <c r="S3" s="40">
        <f>'Ceny jednostkowe'!R3</f>
        <v>0</v>
      </c>
      <c r="T3" s="40">
        <f>'Ceny jednostkowe'!S3</f>
        <v>0</v>
      </c>
      <c r="U3" s="40">
        <f>'Ceny jednostkowe'!T3</f>
        <v>0</v>
      </c>
      <c r="V3" s="40">
        <f>'Ceny jednostkowe'!U3</f>
        <v>0</v>
      </c>
      <c r="W3" s="40">
        <f>'Ceny jednostkowe'!V3</f>
        <v>0</v>
      </c>
      <c r="X3" s="40">
        <v>0</v>
      </c>
      <c r="Y3" s="40">
        <v>0</v>
      </c>
      <c r="Z3" s="40">
        <f>'Ceny jednostkowe'!D3</f>
        <v>0</v>
      </c>
      <c r="AA3" s="40">
        <f>'Ceny jednostkowe'!E3</f>
        <v>0</v>
      </c>
      <c r="AB3" s="40">
        <f>'Ceny jednostkowe'!F3</f>
        <v>0</v>
      </c>
      <c r="AC3" s="40">
        <f>'Ceny jednostkowe'!H3</f>
        <v>0</v>
      </c>
      <c r="AD3" s="40">
        <f>'Ceny jednostkowe'!W3</f>
        <v>0</v>
      </c>
      <c r="AE3" s="40">
        <f>'Ceny jednostkowe'!X3</f>
        <v>0</v>
      </c>
      <c r="AF3" s="195">
        <f>'Ceny jednostkowe'!Y3</f>
        <v>0</v>
      </c>
      <c r="AG3" s="195"/>
      <c r="AH3" s="40">
        <f>'Ceny jednostkowe'!AA3</f>
        <v>0</v>
      </c>
      <c r="AI3" s="40">
        <f>'Ceny jednostkowe'!I3</f>
        <v>0</v>
      </c>
      <c r="AJ3" s="40">
        <f>'Ceny jednostkowe'!J3</f>
        <v>0</v>
      </c>
      <c r="AK3" s="40">
        <f>'Ceny jednostkowe'!K3</f>
        <v>0</v>
      </c>
      <c r="AL3" s="40">
        <f>'Ceny jednostkowe'!L3</f>
        <v>0</v>
      </c>
    </row>
    <row r="4" spans="1:40" x14ac:dyDescent="0.45">
      <c r="A4" s="152" t="s">
        <v>30</v>
      </c>
      <c r="B4" s="152"/>
      <c r="C4" s="152"/>
      <c r="D4" s="30" t="s">
        <v>131</v>
      </c>
      <c r="E4" s="30" t="s">
        <v>131</v>
      </c>
      <c r="F4" s="30" t="s">
        <v>131</v>
      </c>
      <c r="G4" s="30" t="s">
        <v>131</v>
      </c>
      <c r="H4" s="30" t="s">
        <v>131</v>
      </c>
      <c r="I4" s="30" t="s">
        <v>132</v>
      </c>
      <c r="J4" s="30" t="s">
        <v>132</v>
      </c>
      <c r="K4" s="30" t="s">
        <v>132</v>
      </c>
      <c r="L4" s="30" t="s">
        <v>205</v>
      </c>
      <c r="M4" s="30" t="s">
        <v>132</v>
      </c>
      <c r="N4" s="30" t="s">
        <v>132</v>
      </c>
      <c r="O4" s="30" t="s">
        <v>205</v>
      </c>
      <c r="P4" s="30" t="s">
        <v>132</v>
      </c>
      <c r="Q4" s="30" t="s">
        <v>131</v>
      </c>
      <c r="R4" s="30" t="s">
        <v>131</v>
      </c>
      <c r="S4" s="30" t="s">
        <v>131</v>
      </c>
      <c r="T4" s="30" t="s">
        <v>131</v>
      </c>
      <c r="U4" s="30" t="s">
        <v>133</v>
      </c>
      <c r="V4" s="30" t="s">
        <v>133</v>
      </c>
      <c r="W4" s="30" t="s">
        <v>132</v>
      </c>
      <c r="X4" s="30" t="s">
        <v>133</v>
      </c>
      <c r="Y4" s="30" t="s">
        <v>132</v>
      </c>
      <c r="Z4" s="30" t="s">
        <v>131</v>
      </c>
      <c r="AA4" s="30" t="s">
        <v>132</v>
      </c>
      <c r="AB4" s="30" t="s">
        <v>131</v>
      </c>
      <c r="AC4" s="30" t="s">
        <v>131</v>
      </c>
      <c r="AD4" s="30" t="s">
        <v>131</v>
      </c>
      <c r="AE4" s="30" t="s">
        <v>131</v>
      </c>
      <c r="AF4" s="152" t="s">
        <v>132</v>
      </c>
      <c r="AG4" s="152"/>
      <c r="AH4" s="30" t="s">
        <v>131</v>
      </c>
      <c r="AI4" s="30" t="s">
        <v>132</v>
      </c>
      <c r="AJ4" s="30" t="s">
        <v>132</v>
      </c>
      <c r="AK4" s="30" t="s">
        <v>132</v>
      </c>
      <c r="AL4" s="30" t="s">
        <v>205</v>
      </c>
    </row>
  </sheetData>
  <customSheetViews>
    <customSheetView guid="{2789FC04-2E36-4D35-9415-F233AAB86BF1}" state="hidden">
      <pane xSplit="3" ySplit="2" topLeftCell="V3" activePane="bottomRight" state="frozen"/>
      <selection pane="bottomRight" activeCell="X3" sqref="X3"/>
      <pageMargins left="0.7" right="0.7" top="0.75" bottom="0.75" header="0.51180555555555496" footer="0.51180555555555496"/>
      <pageSetup paperSize="9" firstPageNumber="0" orientation="portrait" horizontalDpi="4294967294" verticalDpi="0" r:id="rId1"/>
    </customSheetView>
  </customSheetViews>
  <mergeCells count="9">
    <mergeCell ref="A4:C4"/>
    <mergeCell ref="AF4:AG4"/>
    <mergeCell ref="A1:C1"/>
    <mergeCell ref="A2:C2"/>
    <mergeCell ref="A3:C3"/>
    <mergeCell ref="AF3:AG3"/>
    <mergeCell ref="AF2:AG2"/>
    <mergeCell ref="D1:R1"/>
    <mergeCell ref="S1:AN1"/>
  </mergeCells>
  <pageMargins left="0.7" right="0.7" top="0.75" bottom="0.75" header="0.51180555555555496" footer="0.51180555555555496"/>
  <pageSetup paperSize="9" firstPageNumber="0" orientation="portrait" horizontalDpi="4294967294" verticalDpi="0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:AM17"/>
  <sheetViews>
    <sheetView zoomScaleNormal="100" workbookViewId="0">
      <pane xSplit="3" ySplit="2" topLeftCell="AE3" activePane="bottomRight" state="frozen"/>
      <selection activeCell="E29" sqref="E29"/>
      <selection pane="topRight" activeCell="E29" sqref="E29"/>
      <selection pane="bottomLeft" activeCell="E29" sqref="E29"/>
      <selection pane="bottomRight" sqref="A1:XFD1048576"/>
    </sheetView>
  </sheetViews>
  <sheetFormatPr defaultRowHeight="14.25" x14ac:dyDescent="0.45"/>
  <cols>
    <col min="1" max="1" width="11.59765625"/>
    <col min="3" max="3" width="10.73046875" customWidth="1"/>
    <col min="4" max="4" width="27.1328125" bestFit="1" customWidth="1"/>
    <col min="5" max="5" width="16.3984375" bestFit="1" customWidth="1"/>
    <col min="6" max="6" width="17.1328125" bestFit="1" customWidth="1"/>
    <col min="7" max="7" width="25.3984375" bestFit="1" customWidth="1"/>
    <col min="8" max="8" width="17.73046875" bestFit="1" customWidth="1"/>
    <col min="9" max="9" width="18.59765625" customWidth="1"/>
    <col min="10" max="10" width="15.265625" customWidth="1"/>
    <col min="11" max="11" width="18.3984375" customWidth="1"/>
    <col min="12" max="12" width="16.59765625" customWidth="1"/>
    <col min="13" max="13" width="18.265625" customWidth="1"/>
    <col min="14" max="14" width="15" customWidth="1"/>
    <col min="15" max="15" width="17.73046875" bestFit="1" customWidth="1"/>
    <col min="16" max="17" width="17.73046875" customWidth="1"/>
    <col min="18" max="18" width="21" bestFit="1" customWidth="1"/>
    <col min="19" max="19" width="15" customWidth="1"/>
    <col min="20" max="20" width="17.3984375" bestFit="1" customWidth="1"/>
    <col min="21" max="21" width="15" customWidth="1"/>
    <col min="22" max="22" width="15" bestFit="1" customWidth="1"/>
    <col min="23" max="23" width="15.73046875" bestFit="1" customWidth="1"/>
    <col min="24" max="24" width="15" bestFit="1" customWidth="1"/>
    <col min="25" max="25" width="21.73046875" bestFit="1" customWidth="1"/>
    <col min="26" max="26" width="16.3984375" bestFit="1" customWidth="1"/>
    <col min="27" max="27" width="21" bestFit="1" customWidth="1"/>
    <col min="28" max="28" width="17.73046875" bestFit="1" customWidth="1"/>
    <col min="29" max="29" width="20.59765625" bestFit="1" customWidth="1"/>
    <col min="30" max="30" width="21" bestFit="1" customWidth="1"/>
    <col min="31" max="31" width="4.59765625" customWidth="1"/>
    <col min="32" max="32" width="10.3984375" customWidth="1"/>
    <col min="33" max="33" width="15" customWidth="1"/>
    <col min="34" max="34" width="20.59765625" bestFit="1" customWidth="1"/>
    <col min="35" max="35" width="20.59765625" customWidth="1"/>
    <col min="36" max="36" width="21" bestFit="1" customWidth="1"/>
    <col min="37" max="37" width="21" customWidth="1"/>
    <col min="38" max="38" width="30.86328125" customWidth="1"/>
    <col min="39" max="39" width="25.73046875" bestFit="1" customWidth="1"/>
    <col min="40" max="1022" width="8.59765625"/>
  </cols>
  <sheetData>
    <row r="1" spans="1:39" x14ac:dyDescent="0.45">
      <c r="A1" s="200"/>
      <c r="B1" s="200"/>
      <c r="C1" s="200"/>
      <c r="D1" s="203" t="s">
        <v>226</v>
      </c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5"/>
      <c r="R1" s="198" t="s">
        <v>232</v>
      </c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48"/>
      <c r="AM1" s="148"/>
    </row>
    <row r="2" spans="1:39" ht="92.25" customHeight="1" x14ac:dyDescent="0.45">
      <c r="A2" s="201" t="s">
        <v>134</v>
      </c>
      <c r="B2" s="201"/>
      <c r="C2" s="201"/>
      <c r="D2" s="2" t="s">
        <v>2</v>
      </c>
      <c r="E2" s="2" t="s">
        <v>3</v>
      </c>
      <c r="F2" s="2" t="s">
        <v>4</v>
      </c>
      <c r="G2" s="2" t="s">
        <v>187</v>
      </c>
      <c r="H2" s="2" t="s">
        <v>169</v>
      </c>
      <c r="I2" s="2" t="s">
        <v>188</v>
      </c>
      <c r="J2" s="2" t="s">
        <v>206</v>
      </c>
      <c r="K2" s="2" t="s">
        <v>189</v>
      </c>
      <c r="L2" s="2" t="s">
        <v>203</v>
      </c>
      <c r="M2" s="2" t="s">
        <v>202</v>
      </c>
      <c r="N2" s="2" t="s">
        <v>216</v>
      </c>
      <c r="O2" s="2" t="s">
        <v>190</v>
      </c>
      <c r="P2" s="2" t="s">
        <v>174</v>
      </c>
      <c r="Q2" s="2" t="s">
        <v>177</v>
      </c>
      <c r="R2" s="3" t="s">
        <v>5</v>
      </c>
      <c r="S2" s="3" t="s">
        <v>191</v>
      </c>
      <c r="T2" s="3" t="s">
        <v>192</v>
      </c>
      <c r="U2" s="3" t="s">
        <v>193</v>
      </c>
      <c r="V2" s="3" t="s">
        <v>194</v>
      </c>
      <c r="W2" s="3" t="s">
        <v>16</v>
      </c>
      <c r="X2" s="3" t="s">
        <v>17</v>
      </c>
      <c r="Y2" s="4" t="s">
        <v>2</v>
      </c>
      <c r="Z2" s="3" t="s">
        <v>3</v>
      </c>
      <c r="AA2" s="3" t="s">
        <v>4</v>
      </c>
      <c r="AB2" s="3" t="s">
        <v>169</v>
      </c>
      <c r="AC2" s="3" t="s">
        <v>20</v>
      </c>
      <c r="AD2" s="3" t="s">
        <v>21</v>
      </c>
      <c r="AE2" s="196" t="s">
        <v>175</v>
      </c>
      <c r="AF2" s="197"/>
      <c r="AG2" s="120" t="s">
        <v>8</v>
      </c>
      <c r="AH2" s="94" t="s">
        <v>196</v>
      </c>
      <c r="AI2" s="147" t="s">
        <v>224</v>
      </c>
      <c r="AJ2" s="94" t="s">
        <v>197</v>
      </c>
      <c r="AK2" s="94" t="s">
        <v>204</v>
      </c>
      <c r="AL2" s="141" t="s">
        <v>229</v>
      </c>
      <c r="AM2" s="142" t="s">
        <v>230</v>
      </c>
    </row>
    <row r="3" spans="1:39" ht="15.75" customHeight="1" x14ac:dyDescent="0.45">
      <c r="A3" s="201" t="s">
        <v>135</v>
      </c>
      <c r="B3" s="201"/>
      <c r="C3" s="201"/>
      <c r="D3" s="116">
        <f>Buszkowice!F14</f>
        <v>0</v>
      </c>
      <c r="E3" s="116">
        <f>Buszkowice!H14</f>
        <v>0</v>
      </c>
      <c r="F3" s="116">
        <f>Buszkowice!J14</f>
        <v>0</v>
      </c>
      <c r="G3" s="116">
        <f>Buszkowice!L14</f>
        <v>0</v>
      </c>
      <c r="H3" s="116">
        <f>Buszkowice!N14</f>
        <v>0</v>
      </c>
      <c r="I3" s="116">
        <f>Buszkowice!P14</f>
        <v>0</v>
      </c>
      <c r="J3" s="116">
        <f>Buszkowice!Q14</f>
        <v>0</v>
      </c>
      <c r="K3" s="116">
        <f>Buszkowice!R14</f>
        <v>0</v>
      </c>
      <c r="L3" s="116">
        <f>Buszkowice!S14</f>
        <v>0</v>
      </c>
      <c r="M3" s="116">
        <f>Buszkowice!T14</f>
        <v>0</v>
      </c>
      <c r="N3" s="116">
        <f>Buszkowice!U14</f>
        <v>0</v>
      </c>
      <c r="O3" s="116">
        <f>Buszkowice!V14</f>
        <v>0</v>
      </c>
      <c r="P3" s="116">
        <f>Buszkowice!W14</f>
        <v>0</v>
      </c>
      <c r="Q3" s="116">
        <f>Buszkowice!Y14</f>
        <v>0</v>
      </c>
      <c r="R3" s="117">
        <f>Buszkowice!AA14</f>
        <v>0</v>
      </c>
      <c r="S3" s="117">
        <f>Buszkowice!AC14</f>
        <v>0</v>
      </c>
      <c r="T3" s="117">
        <f>Buszkowice!AE14</f>
        <v>0</v>
      </c>
      <c r="U3" s="117">
        <f>Buszkowice!AF14</f>
        <v>0</v>
      </c>
      <c r="V3" s="117">
        <f>Buszkowice!AG14</f>
        <v>0</v>
      </c>
      <c r="W3" s="136">
        <v>58</v>
      </c>
      <c r="X3" s="136">
        <v>2065</v>
      </c>
      <c r="Y3" s="117">
        <f>Buszkowice!AI14</f>
        <v>0</v>
      </c>
      <c r="Z3" s="117">
        <f>Buszkowice!AJ14</f>
        <v>0</v>
      </c>
      <c r="AA3" s="117">
        <f>Buszkowice!AK14</f>
        <v>0</v>
      </c>
      <c r="AB3" s="117">
        <f>Buszkowice!AL14</f>
        <v>0</v>
      </c>
      <c r="AC3" s="117">
        <f>Buszkowice!AM14</f>
        <v>0</v>
      </c>
      <c r="AD3" s="117">
        <f>Buszkowice!AO14</f>
        <v>0</v>
      </c>
      <c r="AE3" s="202">
        <f>Buszkowice!AQ14</f>
        <v>0</v>
      </c>
      <c r="AF3" s="202"/>
      <c r="AG3" s="118">
        <f>Buszkowice!AS14</f>
        <v>0</v>
      </c>
      <c r="AH3" s="117">
        <f>Buszkowice!AT14</f>
        <v>0</v>
      </c>
      <c r="AI3" s="117">
        <f>Buszkowice!AU14</f>
        <v>0</v>
      </c>
      <c r="AJ3" s="117">
        <f>Buszkowice!AV14</f>
        <v>0</v>
      </c>
      <c r="AK3" s="117">
        <f>Buszkowice!AW14</f>
        <v>0</v>
      </c>
      <c r="AL3" s="139"/>
    </row>
    <row r="4" spans="1:39" ht="15" customHeight="1" x14ac:dyDescent="0.45">
      <c r="A4" s="201" t="s">
        <v>136</v>
      </c>
      <c r="B4" s="201"/>
      <c r="C4" s="201"/>
      <c r="D4" s="116">
        <f>Przychowa!F18</f>
        <v>0</v>
      </c>
      <c r="E4" s="116">
        <f>Przychowa!H18</f>
        <v>0</v>
      </c>
      <c r="F4" s="116">
        <f>Przychowa!J18</f>
        <v>0</v>
      </c>
      <c r="G4" s="116">
        <f>Przychowa!L18</f>
        <v>0</v>
      </c>
      <c r="H4" s="116">
        <f>Przychowa!N18</f>
        <v>0</v>
      </c>
      <c r="I4" s="116">
        <f>Przychowa!P18</f>
        <v>0</v>
      </c>
      <c r="J4" s="116">
        <f>Przychowa!Q18</f>
        <v>0</v>
      </c>
      <c r="K4" s="116">
        <f>Przychowa!R18</f>
        <v>0</v>
      </c>
      <c r="L4" s="116">
        <f>Przychowa!S18</f>
        <v>0</v>
      </c>
      <c r="M4" s="116">
        <f>Przychowa!T18</f>
        <v>0</v>
      </c>
      <c r="N4" s="116">
        <f>Przychowa!U18</f>
        <v>0</v>
      </c>
      <c r="O4" s="116">
        <f>Przychowa!V18</f>
        <v>0</v>
      </c>
      <c r="P4" s="116">
        <f>Przychowa!W18</f>
        <v>0</v>
      </c>
      <c r="Q4" s="116">
        <f>Przychowa!Y18</f>
        <v>0</v>
      </c>
      <c r="R4" s="117">
        <f>Przychowa!AA18</f>
        <v>0</v>
      </c>
      <c r="S4" s="117">
        <f>Przychowa!AC18</f>
        <v>0</v>
      </c>
      <c r="T4" s="117">
        <f>Przychowa!AE18</f>
        <v>0</v>
      </c>
      <c r="U4" s="117">
        <f>Przychowa!AF18</f>
        <v>0</v>
      </c>
      <c r="V4" s="117">
        <f>Przychowa!AG18</f>
        <v>0</v>
      </c>
      <c r="W4" s="136">
        <v>68</v>
      </c>
      <c r="X4" s="136">
        <v>2435</v>
      </c>
      <c r="Y4" s="117">
        <f>Przychowa!AI18</f>
        <v>0</v>
      </c>
      <c r="Z4" s="117">
        <f>Przychowa!AJ18</f>
        <v>0</v>
      </c>
      <c r="AA4" s="117">
        <f>Przychowa!AK18</f>
        <v>0</v>
      </c>
      <c r="AB4" s="117">
        <f>Przychowa!AL18</f>
        <v>0</v>
      </c>
      <c r="AC4" s="117">
        <f>Przychowa!AM18</f>
        <v>0</v>
      </c>
      <c r="AD4" s="117">
        <f>Przychowa!AO18</f>
        <v>0</v>
      </c>
      <c r="AE4" s="202">
        <f>Przychowa!AQ18</f>
        <v>0</v>
      </c>
      <c r="AF4" s="202"/>
      <c r="AG4" s="118">
        <f>Przychowa!AS18</f>
        <v>0</v>
      </c>
      <c r="AH4" s="117">
        <f>Przychowa!AT18</f>
        <v>0</v>
      </c>
      <c r="AI4" s="117">
        <f>Przychowa!AU18</f>
        <v>0</v>
      </c>
      <c r="AJ4" s="117">
        <f>Przychowa!AV18</f>
        <v>0</v>
      </c>
      <c r="AK4" s="117">
        <f>Przychowa!AW18</f>
        <v>0</v>
      </c>
      <c r="AL4" s="139"/>
    </row>
    <row r="5" spans="1:39" ht="15" customHeight="1" x14ac:dyDescent="0.45">
      <c r="A5" s="201" t="s">
        <v>137</v>
      </c>
      <c r="B5" s="201"/>
      <c r="C5" s="201"/>
      <c r="D5" s="116">
        <f>Dziesław!F22</f>
        <v>0</v>
      </c>
      <c r="E5" s="116">
        <f>Dziesław!H22</f>
        <v>0</v>
      </c>
      <c r="F5" s="116">
        <f>Dziesław!J22</f>
        <v>0</v>
      </c>
      <c r="G5" s="116">
        <f>Dziesław!L22</f>
        <v>0</v>
      </c>
      <c r="H5" s="116">
        <f>Dziesław!N22</f>
        <v>0</v>
      </c>
      <c r="I5" s="116">
        <f>Dziesław!P22</f>
        <v>0</v>
      </c>
      <c r="J5" s="116">
        <f>Dziesław!Q22</f>
        <v>0</v>
      </c>
      <c r="K5" s="116">
        <f>Dziesław!R22</f>
        <v>0</v>
      </c>
      <c r="L5" s="116">
        <f>Dziesław!S22</f>
        <v>0</v>
      </c>
      <c r="M5" s="116">
        <f>Dziesław!T22</f>
        <v>0</v>
      </c>
      <c r="N5" s="116">
        <f>Dziesław!U22</f>
        <v>0</v>
      </c>
      <c r="O5" s="116">
        <f>Dziesław!V22</f>
        <v>0</v>
      </c>
      <c r="P5" s="116">
        <f>Dziesław!W22</f>
        <v>0</v>
      </c>
      <c r="Q5" s="116">
        <f>Dziesław!Y22</f>
        <v>0</v>
      </c>
      <c r="R5" s="117">
        <f>Dziesław!AA22</f>
        <v>0</v>
      </c>
      <c r="S5" s="117">
        <f>Dziesław!AC22</f>
        <v>0</v>
      </c>
      <c r="T5" s="117">
        <f>Dziesław!AE22</f>
        <v>0</v>
      </c>
      <c r="U5" s="117">
        <f>Dziesław!AF22</f>
        <v>0</v>
      </c>
      <c r="V5" s="117">
        <f>Dziesław!AG22</f>
        <v>0</v>
      </c>
      <c r="W5" s="136">
        <v>129</v>
      </c>
      <c r="X5" s="136">
        <v>4600</v>
      </c>
      <c r="Y5" s="117">
        <f>Dziesław!AI22</f>
        <v>0</v>
      </c>
      <c r="Z5" s="117">
        <f>Dziesław!AJ22</f>
        <v>0</v>
      </c>
      <c r="AA5" s="117">
        <f>Dziesław!AK22</f>
        <v>0</v>
      </c>
      <c r="AB5" s="117">
        <f>Dziesław!AL22</f>
        <v>0</v>
      </c>
      <c r="AC5" s="117">
        <f>Dziesław!AM22</f>
        <v>0</v>
      </c>
      <c r="AD5" s="117">
        <f>Dziesław!AO22</f>
        <v>0</v>
      </c>
      <c r="AE5" s="202">
        <f>Dziesław!AQ22</f>
        <v>0</v>
      </c>
      <c r="AF5" s="202"/>
      <c r="AG5" s="118">
        <f>Dziesław!AS22</f>
        <v>0</v>
      </c>
      <c r="AH5" s="117">
        <f>Dziesław!AT22</f>
        <v>0</v>
      </c>
      <c r="AI5" s="117">
        <f>Dziesław!AU22</f>
        <v>0</v>
      </c>
      <c r="AJ5" s="117">
        <f>Dziesław!AV22</f>
        <v>0</v>
      </c>
      <c r="AK5" s="117">
        <f>Dziesław!AW22</f>
        <v>0</v>
      </c>
      <c r="AL5" s="139"/>
    </row>
    <row r="6" spans="1:39" ht="15" customHeight="1" x14ac:dyDescent="0.45">
      <c r="A6" s="201" t="s">
        <v>138</v>
      </c>
      <c r="B6" s="201"/>
      <c r="C6" s="201"/>
      <c r="D6" s="116">
        <f>'Dąbrowa Środkowa'!F10</f>
        <v>0</v>
      </c>
      <c r="E6" s="116">
        <f>'Dąbrowa Środkowa'!H10</f>
        <v>0</v>
      </c>
      <c r="F6" s="116">
        <f>'Dąbrowa Środkowa'!J10</f>
        <v>0</v>
      </c>
      <c r="G6" s="116">
        <f>'Dąbrowa Środkowa'!L10</f>
        <v>0</v>
      </c>
      <c r="H6" s="116">
        <f>'Dąbrowa Środkowa'!N10</f>
        <v>0</v>
      </c>
      <c r="I6" s="116">
        <f>'Dąbrowa Środkowa'!P10</f>
        <v>0</v>
      </c>
      <c r="J6" s="116">
        <f>'Dąbrowa Środkowa'!Q10</f>
        <v>0</v>
      </c>
      <c r="K6" s="116">
        <f>'Dąbrowa Środkowa'!R10</f>
        <v>0</v>
      </c>
      <c r="L6" s="116">
        <f>'Dąbrowa Środkowa'!S10</f>
        <v>0</v>
      </c>
      <c r="M6" s="116">
        <f>'Dąbrowa Środkowa'!T10</f>
        <v>0</v>
      </c>
      <c r="N6" s="116">
        <f>'Dąbrowa Środkowa'!U10</f>
        <v>0</v>
      </c>
      <c r="O6" s="116">
        <f>'Dąbrowa Środkowa'!V10</f>
        <v>0</v>
      </c>
      <c r="P6" s="116">
        <f>'Dąbrowa Środkowa'!W10</f>
        <v>0</v>
      </c>
      <c r="Q6" s="116">
        <f>'Dąbrowa Środkowa'!Y10</f>
        <v>0</v>
      </c>
      <c r="R6" s="117">
        <f>'Dąbrowa Środkowa'!AA10</f>
        <v>0</v>
      </c>
      <c r="S6" s="117">
        <f>'Dąbrowa Środkowa'!AC10</f>
        <v>0</v>
      </c>
      <c r="T6" s="117">
        <f>'Dąbrowa Środkowa'!AE10</f>
        <v>0</v>
      </c>
      <c r="U6" s="117">
        <f>'Dąbrowa Środkowa'!AF10</f>
        <v>0</v>
      </c>
      <c r="V6" s="117">
        <f>'Dąbrowa Środkowa'!AG10</f>
        <v>0</v>
      </c>
      <c r="W6" s="136">
        <v>23</v>
      </c>
      <c r="X6" s="136">
        <v>830</v>
      </c>
      <c r="Y6" s="117">
        <f>'Dąbrowa Środkowa'!AI10</f>
        <v>0</v>
      </c>
      <c r="Z6" s="117">
        <f>'Dąbrowa Środkowa'!AJ10</f>
        <v>0</v>
      </c>
      <c r="AA6" s="117">
        <f>'Dąbrowa Środkowa'!AK10</f>
        <v>0</v>
      </c>
      <c r="AB6" s="117">
        <f>'Dąbrowa Środkowa'!AL10</f>
        <v>0</v>
      </c>
      <c r="AC6" s="117">
        <f>'Dąbrowa Środkowa'!AM10</f>
        <v>0</v>
      </c>
      <c r="AD6" s="117">
        <f>'Dąbrowa Środkowa'!AO10</f>
        <v>0</v>
      </c>
      <c r="AE6" s="202">
        <f>'Dąbrowa Środkowa'!AQ10</f>
        <v>0</v>
      </c>
      <c r="AF6" s="202"/>
      <c r="AG6" s="118">
        <f>'Dąbrowa Środkowa'!AS10</f>
        <v>0</v>
      </c>
      <c r="AH6" s="117">
        <f>'Dąbrowa Środkowa'!AT10</f>
        <v>0</v>
      </c>
      <c r="AI6" s="117">
        <f>'Dąbrowa Środkowa'!AU10</f>
        <v>0</v>
      </c>
      <c r="AJ6" s="117">
        <f>'Dąbrowa Środkowa'!AV10</f>
        <v>0</v>
      </c>
      <c r="AK6" s="117">
        <f>'Dąbrowa Środkowa'!AW10</f>
        <v>0</v>
      </c>
      <c r="AL6" s="139"/>
    </row>
    <row r="7" spans="1:39" ht="15" customHeight="1" x14ac:dyDescent="0.45">
      <c r="A7" s="201" t="s">
        <v>139</v>
      </c>
      <c r="B7" s="201"/>
      <c r="C7" s="201"/>
      <c r="D7" s="116">
        <f>'Dąbrowa Dolna'!F10</f>
        <v>0</v>
      </c>
      <c r="E7" s="116">
        <f>'Dąbrowa Dolna'!H10</f>
        <v>0</v>
      </c>
      <c r="F7" s="116">
        <f>'Dąbrowa Dolna'!J10</f>
        <v>0</v>
      </c>
      <c r="G7" s="116">
        <f>'Dąbrowa Dolna'!L10</f>
        <v>0</v>
      </c>
      <c r="H7" s="116">
        <f>'Dąbrowa Dolna'!N10</f>
        <v>0</v>
      </c>
      <c r="I7" s="116">
        <f>'Dąbrowa Dolna'!P10</f>
        <v>0</v>
      </c>
      <c r="J7" s="116">
        <f>'Dąbrowa Dolna'!Q10</f>
        <v>0</v>
      </c>
      <c r="K7" s="116">
        <f>'Dąbrowa Dolna'!R10</f>
        <v>0</v>
      </c>
      <c r="L7" s="116">
        <f>'Dąbrowa Dolna'!S10</f>
        <v>0</v>
      </c>
      <c r="M7" s="116">
        <f>'Dąbrowa Dolna'!T10</f>
        <v>0</v>
      </c>
      <c r="N7" s="116">
        <f>'Dąbrowa Dolna'!U10</f>
        <v>0</v>
      </c>
      <c r="O7" s="116">
        <f>'Dąbrowa Dolna'!V10</f>
        <v>0</v>
      </c>
      <c r="P7" s="116">
        <f>'Dąbrowa Dolna'!W10</f>
        <v>0</v>
      </c>
      <c r="Q7" s="116">
        <f>'Dąbrowa Dolna'!Y10</f>
        <v>0</v>
      </c>
      <c r="R7" s="117">
        <f>'Dąbrowa Dolna'!AA10</f>
        <v>0</v>
      </c>
      <c r="S7" s="117">
        <f>'Dąbrowa Dolna'!AC10</f>
        <v>0</v>
      </c>
      <c r="T7" s="117">
        <f>'Dąbrowa Dolna'!AE10</f>
        <v>0</v>
      </c>
      <c r="U7" s="117">
        <f>'Dąbrowa Dolna'!AF10</f>
        <v>0</v>
      </c>
      <c r="V7" s="117">
        <f>'Dąbrowa Dolna'!AG10</f>
        <v>0</v>
      </c>
      <c r="W7" s="136">
        <v>20</v>
      </c>
      <c r="X7" s="136">
        <v>720</v>
      </c>
      <c r="Y7" s="117">
        <f>'Dąbrowa Dolna'!AI10</f>
        <v>0</v>
      </c>
      <c r="Z7" s="117">
        <f>'Dąbrowa Dolna'!AJ10</f>
        <v>0</v>
      </c>
      <c r="AA7" s="117">
        <f>'Dąbrowa Dolna'!AK10</f>
        <v>0</v>
      </c>
      <c r="AB7" s="117">
        <f>'Dąbrowa Dolna'!AL10</f>
        <v>0</v>
      </c>
      <c r="AC7" s="117">
        <f>'Dąbrowa Dolna'!AM10</f>
        <v>0</v>
      </c>
      <c r="AD7" s="117">
        <f>'Dąbrowa Dolna'!AO10</f>
        <v>0</v>
      </c>
      <c r="AE7" s="202">
        <f>'Dąbrowa Dolna'!AQ10</f>
        <v>0</v>
      </c>
      <c r="AF7" s="202"/>
      <c r="AG7" s="118">
        <f>'Dąbrowa Dolna'!AS10</f>
        <v>0</v>
      </c>
      <c r="AH7" s="117">
        <f>'Dąbrowa Dolna'!AT10</f>
        <v>0</v>
      </c>
      <c r="AI7" s="117">
        <f>'Dąbrowa Dolna'!AU10</f>
        <v>0</v>
      </c>
      <c r="AJ7" s="117">
        <f>'Dąbrowa Dolna'!AV10</f>
        <v>0</v>
      </c>
      <c r="AK7" s="117">
        <f>'Dąbrowa Dolna'!AW10</f>
        <v>0</v>
      </c>
      <c r="AL7" s="139"/>
    </row>
    <row r="8" spans="1:39" ht="15" customHeight="1" x14ac:dyDescent="0.45">
      <c r="A8" s="201" t="s">
        <v>140</v>
      </c>
      <c r="B8" s="201"/>
      <c r="C8" s="201"/>
      <c r="D8" s="116">
        <f>Turów!F14</f>
        <v>0</v>
      </c>
      <c r="E8" s="116">
        <f>Turów!H14</f>
        <v>0</v>
      </c>
      <c r="F8" s="116">
        <f>Turów!J14</f>
        <v>0</v>
      </c>
      <c r="G8" s="116">
        <f>Turów!L14</f>
        <v>0</v>
      </c>
      <c r="H8" s="116">
        <f>Turów!N14</f>
        <v>0</v>
      </c>
      <c r="I8" s="116">
        <f>Turów!P14</f>
        <v>0</v>
      </c>
      <c r="J8" s="116">
        <f>Turów!Q14</f>
        <v>0</v>
      </c>
      <c r="K8" s="116">
        <f>Turów!R14</f>
        <v>0</v>
      </c>
      <c r="L8" s="116">
        <f>Turów!S14</f>
        <v>0</v>
      </c>
      <c r="M8" s="116">
        <f>Turów!T14</f>
        <v>0</v>
      </c>
      <c r="N8" s="116">
        <f>Turów!U14</f>
        <v>0</v>
      </c>
      <c r="O8" s="116">
        <f>Turów!V14</f>
        <v>0</v>
      </c>
      <c r="P8" s="116">
        <f>Turów!W14</f>
        <v>0</v>
      </c>
      <c r="Q8" s="116">
        <f>Turów!Y14</f>
        <v>0</v>
      </c>
      <c r="R8" s="117">
        <f>Turów!AA14</f>
        <v>0</v>
      </c>
      <c r="S8" s="117">
        <f>Turów!AC14</f>
        <v>0</v>
      </c>
      <c r="T8" s="117">
        <f>Turów!AE14</f>
        <v>0</v>
      </c>
      <c r="U8" s="117">
        <f>Turów!AF14</f>
        <v>0</v>
      </c>
      <c r="V8" s="117">
        <f>Turów!AG14</f>
        <v>0</v>
      </c>
      <c r="W8" s="136">
        <v>35</v>
      </c>
      <c r="X8" s="136">
        <v>1235</v>
      </c>
      <c r="Y8" s="117">
        <f>Turów!AI14</f>
        <v>0</v>
      </c>
      <c r="Z8" s="117">
        <f>Turów!AJ14</f>
        <v>0</v>
      </c>
      <c r="AA8" s="117">
        <f>Turów!AK14</f>
        <v>0</v>
      </c>
      <c r="AB8" s="117">
        <f>Turów!AL14</f>
        <v>0</v>
      </c>
      <c r="AC8" s="117">
        <f>Turów!AM14</f>
        <v>0</v>
      </c>
      <c r="AD8" s="117">
        <f>Turów!AO14</f>
        <v>0</v>
      </c>
      <c r="AE8" s="202">
        <f>Turów!AQ14</f>
        <v>0</v>
      </c>
      <c r="AF8" s="202"/>
      <c r="AG8" s="118">
        <f>Turów!AS14</f>
        <v>0</v>
      </c>
      <c r="AH8" s="117">
        <f>Turów!AT14</f>
        <v>0</v>
      </c>
      <c r="AI8" s="117">
        <f>Turów!AU14</f>
        <v>0</v>
      </c>
      <c r="AJ8" s="117">
        <f>Turów!AV14</f>
        <v>0</v>
      </c>
      <c r="AK8" s="117">
        <f>Turów!AW14</f>
        <v>0</v>
      </c>
      <c r="AL8" s="139"/>
    </row>
    <row r="9" spans="1:39" ht="15" customHeight="1" x14ac:dyDescent="0.45">
      <c r="A9" s="201" t="s">
        <v>141</v>
      </c>
      <c r="B9" s="201"/>
      <c r="C9" s="201"/>
      <c r="D9" s="116">
        <f>Ręszów!F13</f>
        <v>0</v>
      </c>
      <c r="E9" s="116">
        <f>Ręszów!H13</f>
        <v>0</v>
      </c>
      <c r="F9" s="116">
        <f>Ręszów!J13</f>
        <v>0</v>
      </c>
      <c r="G9" s="116">
        <f>Ręszów!L13</f>
        <v>0</v>
      </c>
      <c r="H9" s="116">
        <f>Ręszów!N13</f>
        <v>0</v>
      </c>
      <c r="I9" s="116">
        <f>Ręszów!P13</f>
        <v>0</v>
      </c>
      <c r="J9" s="116">
        <f>Ręszów!Q13</f>
        <v>0</v>
      </c>
      <c r="K9" s="116">
        <f>Ręszów!R13</f>
        <v>0</v>
      </c>
      <c r="L9" s="116">
        <f>Ręszów!S13</f>
        <v>0</v>
      </c>
      <c r="M9" s="116">
        <f>Ręszów!T13</f>
        <v>0</v>
      </c>
      <c r="N9" s="116">
        <f>Ręszów!U13</f>
        <v>0</v>
      </c>
      <c r="O9" s="116">
        <f>Ręszów!V13</f>
        <v>0</v>
      </c>
      <c r="P9" s="116">
        <f>Ręszów!W13</f>
        <v>0</v>
      </c>
      <c r="Q9" s="116">
        <f>Ręszów!Y13</f>
        <v>0</v>
      </c>
      <c r="R9" s="117">
        <f>Ręszów!AA13</f>
        <v>0</v>
      </c>
      <c r="S9" s="117">
        <f>Ręszów!AC13</f>
        <v>0</v>
      </c>
      <c r="T9" s="117">
        <f>Ręszów!AE13</f>
        <v>0</v>
      </c>
      <c r="U9" s="117">
        <f>Ręszów!AF13</f>
        <v>0</v>
      </c>
      <c r="V9" s="117">
        <f>Ręszów!AG13</f>
        <v>0</v>
      </c>
      <c r="W9" s="136">
        <v>49</v>
      </c>
      <c r="X9" s="136">
        <v>1770</v>
      </c>
      <c r="Y9" s="117">
        <f>Ręszów!AI13</f>
        <v>0</v>
      </c>
      <c r="Z9" s="117">
        <f>Ręszów!AJ13</f>
        <v>0</v>
      </c>
      <c r="AA9" s="117">
        <f>Ręszów!AK13</f>
        <v>0</v>
      </c>
      <c r="AB9" s="117">
        <f>Ręszów!AL13</f>
        <v>0</v>
      </c>
      <c r="AC9" s="117">
        <f>Ręszów!AM13</f>
        <v>0</v>
      </c>
      <c r="AD9" s="117">
        <f>Ręszów!AO13</f>
        <v>0</v>
      </c>
      <c r="AE9" s="202">
        <f>Ręszów!AQ13</f>
        <v>0</v>
      </c>
      <c r="AF9" s="202"/>
      <c r="AG9" s="118">
        <f>Ręszów!AS13</f>
        <v>0</v>
      </c>
      <c r="AH9" s="117">
        <f>Ręszów!AT13</f>
        <v>0</v>
      </c>
      <c r="AI9" s="117">
        <f>Ręszów!AU13</f>
        <v>0</v>
      </c>
      <c r="AJ9" s="117">
        <f>Ręszów!AV13</f>
        <v>0</v>
      </c>
      <c r="AK9" s="117">
        <f>Ręszów!AW13</f>
        <v>0</v>
      </c>
      <c r="AL9" s="139"/>
    </row>
    <row r="10" spans="1:39" ht="15" customHeight="1" x14ac:dyDescent="0.45">
      <c r="A10" s="201" t="s">
        <v>142</v>
      </c>
      <c r="B10" s="201"/>
      <c r="C10" s="201"/>
      <c r="D10" s="116">
        <f>Sitno!F10</f>
        <v>0</v>
      </c>
      <c r="E10" s="116">
        <f>Sitno!H10</f>
        <v>0</v>
      </c>
      <c r="F10" s="116">
        <f>Sitno!J10</f>
        <v>0</v>
      </c>
      <c r="G10" s="116">
        <f>Sitno!L10</f>
        <v>0</v>
      </c>
      <c r="H10" s="116">
        <f>Sitno!N10</f>
        <v>0</v>
      </c>
      <c r="I10" s="116">
        <f>Sitno!P10</f>
        <v>0</v>
      </c>
      <c r="J10" s="116">
        <f>Sitno!Q10</f>
        <v>0</v>
      </c>
      <c r="K10" s="116">
        <f>Sitno!R10</f>
        <v>0</v>
      </c>
      <c r="L10" s="116">
        <f>Sitno!S10</f>
        <v>0</v>
      </c>
      <c r="M10" s="116">
        <f>Sitno!T10</f>
        <v>0</v>
      </c>
      <c r="N10" s="116">
        <f>Sitno!U10</f>
        <v>0</v>
      </c>
      <c r="O10" s="116">
        <f>Sitno!V10</f>
        <v>0</v>
      </c>
      <c r="P10" s="116">
        <f>Sitno!W10</f>
        <v>0</v>
      </c>
      <c r="Q10" s="116">
        <f>Sitno!Y10</f>
        <v>0</v>
      </c>
      <c r="R10" s="117">
        <f>Sitno!AA10</f>
        <v>0</v>
      </c>
      <c r="S10" s="117">
        <f>Sitno!AC10</f>
        <v>0</v>
      </c>
      <c r="T10" s="117">
        <f>Sitno!AE10</f>
        <v>0</v>
      </c>
      <c r="U10" s="117">
        <f>Sitno!AF10</f>
        <v>0</v>
      </c>
      <c r="V10" s="117">
        <f>Sitno!AG10</f>
        <v>0</v>
      </c>
      <c r="W10" s="136">
        <v>26</v>
      </c>
      <c r="X10" s="136">
        <v>940</v>
      </c>
      <c r="Y10" s="117">
        <f>Sitno!AI10</f>
        <v>0</v>
      </c>
      <c r="Z10" s="117">
        <f>Sitno!AJ10</f>
        <v>0</v>
      </c>
      <c r="AA10" s="117">
        <f>Sitno!AK10</f>
        <v>0</v>
      </c>
      <c r="AB10" s="117">
        <f>Sitno!AL10</f>
        <v>0</v>
      </c>
      <c r="AC10" s="117">
        <f>Sitno!AM10</f>
        <v>0</v>
      </c>
      <c r="AD10" s="117">
        <f>Sitno!AO10</f>
        <v>0</v>
      </c>
      <c r="AE10" s="202">
        <f>Sitno!AQ10</f>
        <v>0</v>
      </c>
      <c r="AF10" s="202"/>
      <c r="AG10" s="118">
        <f>Sitno!AS10</f>
        <v>0</v>
      </c>
      <c r="AH10" s="117">
        <f>Sitno!AT10</f>
        <v>0</v>
      </c>
      <c r="AI10" s="117">
        <f>Sitno!AU10</f>
        <v>0</v>
      </c>
      <c r="AJ10" s="117">
        <f>Sitno!AV10</f>
        <v>0</v>
      </c>
      <c r="AK10" s="117">
        <f>Sitno!AW10</f>
        <v>0</v>
      </c>
      <c r="AL10" s="139"/>
    </row>
    <row r="11" spans="1:39" ht="15" customHeight="1" x14ac:dyDescent="0.45">
      <c r="A11" s="201" t="s">
        <v>143</v>
      </c>
      <c r="B11" s="201"/>
      <c r="C11" s="201"/>
      <c r="D11" s="116">
        <f>Krzyżowa!F17</f>
        <v>0</v>
      </c>
      <c r="E11" s="116">
        <f>Krzyżowa!H17</f>
        <v>0</v>
      </c>
      <c r="F11" s="116">
        <f>Krzyżowa!J17</f>
        <v>0</v>
      </c>
      <c r="G11" s="116">
        <f>Krzyżowa!L17</f>
        <v>0</v>
      </c>
      <c r="H11" s="116">
        <f>Krzyżowa!N17</f>
        <v>0</v>
      </c>
      <c r="I11" s="116">
        <f>Krzyżowa!P17</f>
        <v>0</v>
      </c>
      <c r="J11" s="116">
        <f>Krzyżowa!Q17</f>
        <v>0</v>
      </c>
      <c r="K11" s="116">
        <f>Krzyżowa!R17</f>
        <v>0</v>
      </c>
      <c r="L11" s="116">
        <f>Krzyżowa!S17</f>
        <v>0</v>
      </c>
      <c r="M11" s="116">
        <f>Krzyżowa!T17</f>
        <v>0</v>
      </c>
      <c r="N11" s="116">
        <f>Krzyżowa!U17</f>
        <v>0</v>
      </c>
      <c r="O11" s="116">
        <f>Krzyżowa!V17</f>
        <v>0</v>
      </c>
      <c r="P11" s="116">
        <f>Krzyżowa!W17</f>
        <v>0</v>
      </c>
      <c r="Q11" s="116">
        <f>Krzyżowa!Y17</f>
        <v>0</v>
      </c>
      <c r="R11" s="117">
        <f>Krzyżowa!AA17</f>
        <v>0</v>
      </c>
      <c r="S11" s="117">
        <f>Krzyżowa!AC17</f>
        <v>0</v>
      </c>
      <c r="T11" s="117">
        <f>Krzyżowa!AE17</f>
        <v>0</v>
      </c>
      <c r="U11" s="117">
        <f>Krzyżowa!AF17</f>
        <v>0</v>
      </c>
      <c r="V11" s="117">
        <f>Krzyżowa!AG17</f>
        <v>0</v>
      </c>
      <c r="W11" s="136">
        <v>46</v>
      </c>
      <c r="X11" s="136">
        <v>1655</v>
      </c>
      <c r="Y11" s="117">
        <f>Krzyżowa!AI17</f>
        <v>0</v>
      </c>
      <c r="Z11" s="117">
        <f>Krzyżowa!AJ17</f>
        <v>0</v>
      </c>
      <c r="AA11" s="117">
        <f>Krzyżowa!AK17</f>
        <v>0</v>
      </c>
      <c r="AB11" s="117">
        <f>Krzyżowa!AL17</f>
        <v>0</v>
      </c>
      <c r="AC11" s="117">
        <f>Krzyżowa!AM17</f>
        <v>0</v>
      </c>
      <c r="AD11" s="117">
        <f>Krzyżowa!AO17</f>
        <v>0</v>
      </c>
      <c r="AE11" s="202">
        <f>Krzyżowa!AQ17</f>
        <v>0</v>
      </c>
      <c r="AF11" s="202"/>
      <c r="AG11" s="118">
        <f>Krzyżowa!AS17</f>
        <v>0</v>
      </c>
      <c r="AH11" s="117">
        <f>Krzyżowa!AT17</f>
        <v>0</v>
      </c>
      <c r="AI11" s="117">
        <f>Krzyżowa!AU17</f>
        <v>0</v>
      </c>
      <c r="AJ11" s="117">
        <f>Krzyżowa!AV17</f>
        <v>0</v>
      </c>
      <c r="AK11" s="117">
        <f>Krzyżowa!AW17</f>
        <v>0</v>
      </c>
      <c r="AL11" s="139"/>
    </row>
    <row r="12" spans="1:39" ht="15" customHeight="1" x14ac:dyDescent="0.45">
      <c r="A12" s="201" t="s">
        <v>144</v>
      </c>
      <c r="B12" s="201"/>
      <c r="C12" s="201"/>
      <c r="D12" s="116">
        <f>Parszowice!F26</f>
        <v>0</v>
      </c>
      <c r="E12" s="116">
        <f>Parszowice!H26</f>
        <v>0</v>
      </c>
      <c r="F12" s="116">
        <f>Parszowice!J26</f>
        <v>0</v>
      </c>
      <c r="G12" s="116">
        <f>Parszowice!L26</f>
        <v>0</v>
      </c>
      <c r="H12" s="116">
        <f>Parszowice!N26</f>
        <v>0</v>
      </c>
      <c r="I12" s="116">
        <f>Parszowice!P26</f>
        <v>0</v>
      </c>
      <c r="J12" s="116">
        <f>Parszowice!Q26</f>
        <v>0</v>
      </c>
      <c r="K12" s="116">
        <f>Parszowice!R26</f>
        <v>0</v>
      </c>
      <c r="L12" s="116">
        <f>Parszowice!S26</f>
        <v>0</v>
      </c>
      <c r="M12" s="116">
        <f>Parszowice!T26</f>
        <v>0</v>
      </c>
      <c r="N12" s="116">
        <f>Parszowice!U26</f>
        <v>0</v>
      </c>
      <c r="O12" s="116">
        <f>Parszowice!V26</f>
        <v>0</v>
      </c>
      <c r="P12" s="116">
        <f>Parszowice!W26</f>
        <v>0</v>
      </c>
      <c r="Q12" s="116">
        <f>Parszowice!Y26</f>
        <v>0</v>
      </c>
      <c r="R12" s="117">
        <f>Parszowice!AA26</f>
        <v>0</v>
      </c>
      <c r="S12" s="117">
        <f>Parszowice!AC26</f>
        <v>0</v>
      </c>
      <c r="T12" s="117">
        <f>Parszowice!AE26</f>
        <v>0</v>
      </c>
      <c r="U12" s="117">
        <f>Parszowice!AF26</f>
        <v>0</v>
      </c>
      <c r="V12" s="117">
        <f>Parszowice!AG26</f>
        <v>0</v>
      </c>
      <c r="W12" s="136">
        <v>72</v>
      </c>
      <c r="X12" s="136">
        <v>2510</v>
      </c>
      <c r="Y12" s="117">
        <f>Parszowice!AI26</f>
        <v>0</v>
      </c>
      <c r="Z12" s="117">
        <f>Parszowice!AJ26</f>
        <v>0</v>
      </c>
      <c r="AA12" s="117">
        <f>Parszowice!AK26</f>
        <v>0</v>
      </c>
      <c r="AB12" s="117">
        <f>Parszowice!AL26</f>
        <v>0</v>
      </c>
      <c r="AC12" s="117">
        <f>Parszowice!AM26</f>
        <v>0</v>
      </c>
      <c r="AD12" s="117">
        <f>Parszowice!AO26</f>
        <v>0</v>
      </c>
      <c r="AE12" s="202">
        <f>Parszowice!AQ26</f>
        <v>0</v>
      </c>
      <c r="AF12" s="202"/>
      <c r="AG12" s="118">
        <f>Parszowice!AS26</f>
        <v>0</v>
      </c>
      <c r="AH12" s="117">
        <f>Parszowice!AT26</f>
        <v>0</v>
      </c>
      <c r="AI12" s="117">
        <f>Parszowice!AU26</f>
        <v>0</v>
      </c>
      <c r="AJ12" s="117">
        <f>Parszowice!AV26</f>
        <v>0</v>
      </c>
      <c r="AK12" s="117">
        <f>Parszowice!AW26</f>
        <v>0</v>
      </c>
      <c r="AL12" s="139"/>
    </row>
    <row r="13" spans="1:39" ht="15" customHeight="1" x14ac:dyDescent="0.45">
      <c r="A13" s="201" t="s">
        <v>145</v>
      </c>
      <c r="B13" s="201"/>
      <c r="C13" s="201"/>
      <c r="D13" s="116">
        <f>Wielowieś!F23</f>
        <v>0</v>
      </c>
      <c r="E13" s="116">
        <f>Wielowieś!H23</f>
        <v>0</v>
      </c>
      <c r="F13" s="116">
        <f>Wielowieś!J23</f>
        <v>0</v>
      </c>
      <c r="G13" s="116">
        <f>Wielowieś!L23</f>
        <v>0</v>
      </c>
      <c r="H13" s="116">
        <f>Wielowieś!N23</f>
        <v>0</v>
      </c>
      <c r="I13" s="116">
        <f>Wielowieś!P23</f>
        <v>0</v>
      </c>
      <c r="J13" s="116">
        <f>Wielowieś!Q23</f>
        <v>0</v>
      </c>
      <c r="K13" s="116">
        <f>Wielowieś!R23</f>
        <v>0</v>
      </c>
      <c r="L13" s="116">
        <f>Wielowieś!S23</f>
        <v>0</v>
      </c>
      <c r="M13" s="116">
        <f>Wielowieś!T23</f>
        <v>0</v>
      </c>
      <c r="N13" s="116">
        <f>Wielowieś!U23</f>
        <v>0</v>
      </c>
      <c r="O13" s="116">
        <f>Wielowieś!V23</f>
        <v>0</v>
      </c>
      <c r="P13" s="116">
        <f>Wielowieś!W23</f>
        <v>0</v>
      </c>
      <c r="Q13" s="116">
        <f>Wielowieś!Y23</f>
        <v>0</v>
      </c>
      <c r="R13" s="117">
        <f>Wielowieś!AA23</f>
        <v>0</v>
      </c>
      <c r="S13" s="117">
        <f>Wielowieś!AC23</f>
        <v>0</v>
      </c>
      <c r="T13" s="117">
        <f>Wielowieś!AE23</f>
        <v>0</v>
      </c>
      <c r="U13" s="117">
        <f>Wielowieś!AF23</f>
        <v>0</v>
      </c>
      <c r="V13" s="117">
        <f>Wielowieś!AG23</f>
        <v>0</v>
      </c>
      <c r="W13" s="136">
        <v>97</v>
      </c>
      <c r="X13" s="136">
        <v>3495</v>
      </c>
      <c r="Y13" s="117">
        <f>Wielowieś!AI23</f>
        <v>0</v>
      </c>
      <c r="Z13" s="117">
        <f>Wielowieś!AJ23</f>
        <v>0</v>
      </c>
      <c r="AA13" s="117">
        <f>Wielowieś!AK23</f>
        <v>0</v>
      </c>
      <c r="AB13" s="117">
        <f>Wielowieś!AL23</f>
        <v>0</v>
      </c>
      <c r="AC13" s="117">
        <f>Wielowieś!AM23</f>
        <v>0</v>
      </c>
      <c r="AD13" s="117">
        <f>Wielowieś!AO23</f>
        <v>0</v>
      </c>
      <c r="AE13" s="202">
        <f>Wielowieś!AQ23</f>
        <v>0</v>
      </c>
      <c r="AF13" s="202"/>
      <c r="AG13" s="118">
        <f>Wielowieś!AS23</f>
        <v>0</v>
      </c>
      <c r="AH13" s="117">
        <f>Wielowieś!AT23</f>
        <v>0</v>
      </c>
      <c r="AI13" s="117">
        <f>Wielowieś!AU23</f>
        <v>0</v>
      </c>
      <c r="AJ13" s="117">
        <f>Wielowieś!AV23</f>
        <v>0</v>
      </c>
      <c r="AK13" s="117">
        <f>Wielowieś!AW23</f>
        <v>0</v>
      </c>
      <c r="AL13" s="139"/>
    </row>
    <row r="14" spans="1:39" ht="15" customHeight="1" x14ac:dyDescent="0.45">
      <c r="A14" s="201" t="s">
        <v>146</v>
      </c>
      <c r="B14" s="201"/>
      <c r="C14" s="201"/>
      <c r="D14" s="116">
        <f>Dłużyce!F15</f>
        <v>0</v>
      </c>
      <c r="E14" s="116">
        <f>Dłużyce!H15</f>
        <v>0</v>
      </c>
      <c r="F14" s="116">
        <f>Dłużyce!J15</f>
        <v>0</v>
      </c>
      <c r="G14" s="116">
        <f>Dłużyce!L15</f>
        <v>0</v>
      </c>
      <c r="H14" s="116">
        <f>Dłużyce!N15</f>
        <v>0</v>
      </c>
      <c r="I14" s="116">
        <f>Dłużyce!P15</f>
        <v>0</v>
      </c>
      <c r="J14" s="116">
        <f>Dłużyce!Q15</f>
        <v>0</v>
      </c>
      <c r="K14" s="116">
        <f>Dłużyce!R15</f>
        <v>0</v>
      </c>
      <c r="L14" s="116">
        <f>Dłużyce!S15</f>
        <v>0</v>
      </c>
      <c r="M14" s="116">
        <f>Dłużyce!T15</f>
        <v>0</v>
      </c>
      <c r="N14" s="116">
        <f>Dłużyce!U15</f>
        <v>0</v>
      </c>
      <c r="O14" s="116">
        <f>Dłużyce!V15</f>
        <v>0</v>
      </c>
      <c r="P14" s="116">
        <f>Dłużyce!W15</f>
        <v>0</v>
      </c>
      <c r="Q14" s="116">
        <f>Dłużyce!Y15</f>
        <v>0</v>
      </c>
      <c r="R14" s="117">
        <f>Dłużyce!AA15</f>
        <v>0</v>
      </c>
      <c r="S14" s="117">
        <f>Dłużyce!AC15</f>
        <v>0</v>
      </c>
      <c r="T14" s="117">
        <f>Dłużyce!AE15</f>
        <v>0</v>
      </c>
      <c r="U14" s="117">
        <f>Dłużyce!AF15</f>
        <v>0</v>
      </c>
      <c r="V14" s="117">
        <f>Dłużyce!AG15</f>
        <v>0</v>
      </c>
      <c r="W14" s="136">
        <v>49</v>
      </c>
      <c r="X14" s="136">
        <v>1740</v>
      </c>
      <c r="Y14" s="117">
        <f>Dłużyce!AI15</f>
        <v>0</v>
      </c>
      <c r="Z14" s="117">
        <f>Dłużyce!AJ15</f>
        <v>0</v>
      </c>
      <c r="AA14" s="117">
        <f>Dłużyce!AK15</f>
        <v>0</v>
      </c>
      <c r="AB14" s="117">
        <f>Dłużyce!AL15</f>
        <v>0</v>
      </c>
      <c r="AC14" s="117">
        <f>Dłużyce!AM15</f>
        <v>0</v>
      </c>
      <c r="AD14" s="117">
        <f>Dłużyce!AO15</f>
        <v>0</v>
      </c>
      <c r="AE14" s="202">
        <f>Dłużyce!AQ15</f>
        <v>0</v>
      </c>
      <c r="AF14" s="202"/>
      <c r="AG14" s="118">
        <f>Dłużyce!AS15</f>
        <v>0</v>
      </c>
      <c r="AH14" s="117">
        <f>Dłużyce!AT15</f>
        <v>0</v>
      </c>
      <c r="AI14" s="117">
        <f>Dłużyce!AU15</f>
        <v>0</v>
      </c>
      <c r="AJ14" s="117">
        <f>Dłużyce!AV15</f>
        <v>0</v>
      </c>
      <c r="AK14" s="117">
        <f>Dłużyce!AW15</f>
        <v>0</v>
      </c>
      <c r="AL14" s="139"/>
    </row>
    <row r="15" spans="1:39" ht="15.75" customHeight="1" thickBot="1" x14ac:dyDescent="0.5">
      <c r="A15" s="201" t="s">
        <v>147</v>
      </c>
      <c r="B15" s="201"/>
      <c r="C15" s="201"/>
      <c r="D15" s="116">
        <f>Dziewin!F16</f>
        <v>0</v>
      </c>
      <c r="E15" s="116">
        <f>Dziewin!H16</f>
        <v>0</v>
      </c>
      <c r="F15" s="116">
        <f>Dziewin!J16</f>
        <v>0</v>
      </c>
      <c r="G15" s="116">
        <f>Dziewin!L16</f>
        <v>0</v>
      </c>
      <c r="H15" s="116">
        <f>Dziewin!N16</f>
        <v>0</v>
      </c>
      <c r="I15" s="116">
        <f>Dziewin!P16</f>
        <v>0</v>
      </c>
      <c r="J15" s="116">
        <f>Dziewin!Q16</f>
        <v>0</v>
      </c>
      <c r="K15" s="116">
        <f>Dziewin!R16</f>
        <v>0</v>
      </c>
      <c r="L15" s="116">
        <f>Dziewin!S16</f>
        <v>0</v>
      </c>
      <c r="M15" s="116">
        <f>Dziewin!T16</f>
        <v>0</v>
      </c>
      <c r="N15" s="116">
        <f>Dziewin!U16</f>
        <v>0</v>
      </c>
      <c r="O15" s="116">
        <f>Dziewin!V16</f>
        <v>0</v>
      </c>
      <c r="P15" s="116">
        <f>Dziewin!W16</f>
        <v>0</v>
      </c>
      <c r="Q15" s="116">
        <f>Dziewin!Y16</f>
        <v>0</v>
      </c>
      <c r="R15" s="117">
        <f>Dziewin!AA16</f>
        <v>0</v>
      </c>
      <c r="S15" s="117">
        <f>Dziewin!AC16</f>
        <v>0</v>
      </c>
      <c r="T15" s="117">
        <f>Dziewin!AE16</f>
        <v>0</v>
      </c>
      <c r="U15" s="117">
        <f>Dziewin!AF16</f>
        <v>0</v>
      </c>
      <c r="V15" s="117">
        <f>Dziewin!AG16</f>
        <v>0</v>
      </c>
      <c r="W15" s="136">
        <v>59</v>
      </c>
      <c r="X15" s="136">
        <v>2125</v>
      </c>
      <c r="Y15" s="117">
        <f>Dziewin!AI16</f>
        <v>0</v>
      </c>
      <c r="Z15" s="117">
        <f>Dziewin!AJ16</f>
        <v>0</v>
      </c>
      <c r="AA15" s="117">
        <f>Dziewin!AK16</f>
        <v>0</v>
      </c>
      <c r="AB15" s="117">
        <f>Dziewin!AL16</f>
        <v>0</v>
      </c>
      <c r="AC15" s="117">
        <f>Dziewin!AM16</f>
        <v>0</v>
      </c>
      <c r="AD15" s="117">
        <f>Dziewin!AO16</f>
        <v>0</v>
      </c>
      <c r="AE15" s="202">
        <f>Dziewin!AQ16</f>
        <v>0</v>
      </c>
      <c r="AF15" s="202"/>
      <c r="AG15" s="118">
        <f>Dziewin!AS16</f>
        <v>0</v>
      </c>
      <c r="AH15" s="117">
        <f>Dziewin!AT16</f>
        <v>0</v>
      </c>
      <c r="AI15" s="117">
        <f>Dziewin!AU16</f>
        <v>0</v>
      </c>
      <c r="AJ15" s="117">
        <f>Dziewin!AV16</f>
        <v>0</v>
      </c>
      <c r="AK15" s="117">
        <f>Dziewin!AW16</f>
        <v>0</v>
      </c>
      <c r="AL15" s="140"/>
    </row>
    <row r="16" spans="1:39" ht="15" customHeight="1" x14ac:dyDescent="0.45">
      <c r="A16" s="201" t="s">
        <v>148</v>
      </c>
      <c r="B16" s="201"/>
      <c r="C16" s="201"/>
      <c r="D16" s="116">
        <f>Zaborów!F18</f>
        <v>0</v>
      </c>
      <c r="E16" s="116">
        <f>Zaborów!H18</f>
        <v>0</v>
      </c>
      <c r="F16" s="116">
        <f>Zaborów!J18</f>
        <v>0</v>
      </c>
      <c r="G16" s="116">
        <f>Zaborów!L18</f>
        <v>0</v>
      </c>
      <c r="H16" s="116">
        <f>Zaborów!N18</f>
        <v>0</v>
      </c>
      <c r="I16" s="116">
        <f>Zaborów!P18</f>
        <v>0</v>
      </c>
      <c r="J16" s="116">
        <f>Zaborów!Q18</f>
        <v>0</v>
      </c>
      <c r="K16" s="116">
        <f>Zaborów!R18</f>
        <v>0</v>
      </c>
      <c r="L16" s="116">
        <f>Zaborów!S18</f>
        <v>0</v>
      </c>
      <c r="M16" s="116">
        <f>Zaborów!T18</f>
        <v>0</v>
      </c>
      <c r="N16" s="116">
        <f>Zaborów!U18</f>
        <v>0</v>
      </c>
      <c r="O16" s="116">
        <f>Zaborów!V18</f>
        <v>0</v>
      </c>
      <c r="P16" s="116">
        <f>Zaborów!W18</f>
        <v>0</v>
      </c>
      <c r="Q16" s="116">
        <f>Zaborów!Y18</f>
        <v>0</v>
      </c>
      <c r="R16" s="117">
        <f>Zaborów!AA18</f>
        <v>0</v>
      </c>
      <c r="S16" s="117">
        <f>Zaborów!AC18</f>
        <v>0</v>
      </c>
      <c r="T16" s="117">
        <f>Zaborów!AE18</f>
        <v>0</v>
      </c>
      <c r="U16" s="117">
        <f>Zaborów!AF18</f>
        <v>0</v>
      </c>
      <c r="V16" s="117">
        <f>Zaborów!AG18</f>
        <v>0</v>
      </c>
      <c r="W16" s="136">
        <v>51</v>
      </c>
      <c r="X16" s="136">
        <v>1785</v>
      </c>
      <c r="Y16" s="117">
        <f>Zaborów!AI18</f>
        <v>0</v>
      </c>
      <c r="Z16" s="117">
        <f>Zaborów!AJ18</f>
        <v>0</v>
      </c>
      <c r="AA16" s="117">
        <f>Zaborów!AK18</f>
        <v>0</v>
      </c>
      <c r="AB16" s="117">
        <f>Zaborów!AL18</f>
        <v>0</v>
      </c>
      <c r="AC16" s="117">
        <f>Zaborów!AM18</f>
        <v>0</v>
      </c>
      <c r="AD16" s="117">
        <f>Zaborów!AO18</f>
        <v>0</v>
      </c>
      <c r="AE16" s="202">
        <f>Zaborów!AQ18</f>
        <v>0</v>
      </c>
      <c r="AF16" s="202"/>
      <c r="AG16" s="118">
        <f>Zaborów!AS18</f>
        <v>0</v>
      </c>
      <c r="AH16" s="117">
        <f>Zaborów!AT18</f>
        <v>0</v>
      </c>
      <c r="AI16" s="117">
        <f>Zaborów!AU18</f>
        <v>0</v>
      </c>
      <c r="AJ16" s="117">
        <f>Zaborów!AV18</f>
        <v>0</v>
      </c>
      <c r="AK16" s="117">
        <f>Zaborów!AW18</f>
        <v>0</v>
      </c>
      <c r="AL16" s="41" t="s">
        <v>227</v>
      </c>
      <c r="AM16" s="42" t="s">
        <v>228</v>
      </c>
    </row>
    <row r="17" spans="1:39" ht="13.5" customHeight="1" thickBot="1" x14ac:dyDescent="0.5">
      <c r="A17" s="194" t="s">
        <v>149</v>
      </c>
      <c r="B17" s="194"/>
      <c r="C17" s="194"/>
      <c r="D17" s="119">
        <f t="shared" ref="D17:G17" si="0">SUM(D3:D16)</f>
        <v>0</v>
      </c>
      <c r="E17" s="119">
        <f t="shared" si="0"/>
        <v>0</v>
      </c>
      <c r="F17" s="119">
        <f t="shared" si="0"/>
        <v>0</v>
      </c>
      <c r="G17" s="119">
        <f t="shared" si="0"/>
        <v>0</v>
      </c>
      <c r="H17" s="119">
        <f t="shared" ref="H17:V17" si="1">SUM(H3:H16)</f>
        <v>0</v>
      </c>
      <c r="I17" s="119">
        <f t="shared" si="1"/>
        <v>0</v>
      </c>
      <c r="J17" s="131">
        <f t="shared" ref="J17" si="2">SUM(J3:J16)</f>
        <v>0</v>
      </c>
      <c r="K17" s="119">
        <f>SUM(K3:K16)</f>
        <v>0</v>
      </c>
      <c r="L17" s="131">
        <f>SUM(L3:L16)</f>
        <v>0</v>
      </c>
      <c r="M17" s="131">
        <f>SUM(M3:M16)</f>
        <v>0</v>
      </c>
      <c r="N17" s="131">
        <f>SUM(N3:N16)</f>
        <v>0</v>
      </c>
      <c r="O17" s="119">
        <f t="shared" si="1"/>
        <v>0</v>
      </c>
      <c r="P17" s="119">
        <f t="shared" ref="P17:Q17" si="3">SUM(P3:P16)</f>
        <v>0</v>
      </c>
      <c r="Q17" s="119">
        <f t="shared" si="3"/>
        <v>0</v>
      </c>
      <c r="R17" s="119">
        <f t="shared" si="1"/>
        <v>0</v>
      </c>
      <c r="S17" s="119">
        <f t="shared" si="1"/>
        <v>0</v>
      </c>
      <c r="T17" s="119">
        <f t="shared" si="1"/>
        <v>0</v>
      </c>
      <c r="U17" s="119">
        <f t="shared" si="1"/>
        <v>0</v>
      </c>
      <c r="V17" s="119">
        <f t="shared" si="1"/>
        <v>0</v>
      </c>
      <c r="W17" s="119">
        <f>SUM(W3:W16)*'ZX14'!X3</f>
        <v>0</v>
      </c>
      <c r="X17" s="119">
        <f>SUM(X3:X16)*'ZX14'!Y3</f>
        <v>0</v>
      </c>
      <c r="Y17" s="119">
        <f t="shared" ref="Y17:AD17" si="4">SUM(Y3:Y16)</f>
        <v>0</v>
      </c>
      <c r="Z17" s="119">
        <f t="shared" si="4"/>
        <v>0</v>
      </c>
      <c r="AA17" s="119">
        <f t="shared" si="4"/>
        <v>0</v>
      </c>
      <c r="AB17" s="119">
        <f t="shared" si="4"/>
        <v>0</v>
      </c>
      <c r="AC17" s="119">
        <f t="shared" si="4"/>
        <v>0</v>
      </c>
      <c r="AD17" s="119">
        <f t="shared" si="4"/>
        <v>0</v>
      </c>
      <c r="AE17" s="206">
        <f>SUM(AE3:AF16)</f>
        <v>0</v>
      </c>
      <c r="AF17" s="206"/>
      <c r="AG17" s="119">
        <f>SUM(AG3:AG16)</f>
        <v>0</v>
      </c>
      <c r="AH17" s="130">
        <f t="shared" ref="AH17:AJ17" si="5">SUM(AH3:AH16)</f>
        <v>0</v>
      </c>
      <c r="AI17" s="138">
        <f t="shared" ref="AI17" si="6">SUM(AI3:AI16)</f>
        <v>0</v>
      </c>
      <c r="AJ17" s="130">
        <f t="shared" si="5"/>
        <v>0</v>
      </c>
      <c r="AK17" s="138">
        <f t="shared" ref="AK17" si="7">SUM(AK3:AK16)</f>
        <v>0</v>
      </c>
      <c r="AL17" s="121">
        <f>SUM(D17:Q17)</f>
        <v>0</v>
      </c>
      <c r="AM17" s="121">
        <f>SUM(R17:AK17)</f>
        <v>0</v>
      </c>
    </row>
  </sheetData>
  <sheetProtection algorithmName="SHA-512" hashValue="MDCl5m+02IjZlhq5NLCeEj+srEe35hd0We0mukQge2/KGfpL/wRh9W6IR/MtoDtXt6M/EISqIxMTWQThpz0j9A==" saltValue="LpIiWsvC+LbsR3BYirBt2g==" spinCount="100000" sheet="1" objects="1" scenarios="1"/>
  <customSheetViews>
    <customSheetView guid="{2789FC04-2E36-4D35-9415-F233AAB86BF1}" fitToPage="1">
      <pane xSplit="3" ySplit="2" topLeftCell="D3" activePane="bottomRight" state="frozen"/>
      <selection pane="bottomRight" activeCell="H25" sqref="H25"/>
      <pageMargins left="0.7" right="0.7" top="0.75" bottom="0.75" header="0.51180555555555496" footer="0.51180555555555496"/>
      <pageSetup paperSize="9" firstPageNumber="0" fitToHeight="0" orientation="portrait" horizontalDpi="4294967294" verticalDpi="0" r:id="rId1"/>
    </customSheetView>
  </customSheetViews>
  <mergeCells count="35">
    <mergeCell ref="A16:C16"/>
    <mergeCell ref="AE16:AF16"/>
    <mergeCell ref="A17:C17"/>
    <mergeCell ref="AE17:AF17"/>
    <mergeCell ref="A13:C13"/>
    <mergeCell ref="AE13:AF13"/>
    <mergeCell ref="A14:C14"/>
    <mergeCell ref="AE14:AF14"/>
    <mergeCell ref="A15:C15"/>
    <mergeCell ref="AE15:AF15"/>
    <mergeCell ref="AE12:AF12"/>
    <mergeCell ref="A7:C7"/>
    <mergeCell ref="AE7:AF7"/>
    <mergeCell ref="A8:C8"/>
    <mergeCell ref="AE8:AF8"/>
    <mergeCell ref="A9:C9"/>
    <mergeCell ref="AE9:AF9"/>
    <mergeCell ref="A10:C10"/>
    <mergeCell ref="AE10:AF10"/>
    <mergeCell ref="A11:C11"/>
    <mergeCell ref="AE11:AF11"/>
    <mergeCell ref="A12:C12"/>
    <mergeCell ref="A4:C4"/>
    <mergeCell ref="AE4:AF4"/>
    <mergeCell ref="A5:C5"/>
    <mergeCell ref="AE5:AF5"/>
    <mergeCell ref="A6:C6"/>
    <mergeCell ref="AE6:AF6"/>
    <mergeCell ref="A1:C1"/>
    <mergeCell ref="A2:C2"/>
    <mergeCell ref="A3:C3"/>
    <mergeCell ref="AE3:AF3"/>
    <mergeCell ref="AE2:AF2"/>
    <mergeCell ref="D1:Q1"/>
    <mergeCell ref="R1:AK1"/>
  </mergeCells>
  <pageMargins left="0.7" right="0.7" top="0.75" bottom="0.75" header="0.51180555555555496" footer="0.51180555555555496"/>
  <pageSetup paperSize="9" firstPageNumber="0" fitToHeight="0" orientation="portrait" horizontalDpi="4294967294" verticalDpi="0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NE1985"/>
  <sheetViews>
    <sheetView tabSelected="1" zoomScaleNormal="100" workbookViewId="0">
      <pane xSplit="3" ySplit="2" topLeftCell="O3" activePane="bottomRight" state="frozen"/>
      <selection activeCell="E29" sqref="E29"/>
      <selection pane="topRight" activeCell="E29" sqref="E29"/>
      <selection pane="bottomLeft" activeCell="E29" sqref="E29"/>
      <selection pane="bottomRight" activeCell="R10" sqref="R10"/>
    </sheetView>
  </sheetViews>
  <sheetFormatPr defaultColWidth="12.265625" defaultRowHeight="14.25" x14ac:dyDescent="0.45"/>
  <cols>
    <col min="1" max="3" width="12.265625" style="143"/>
    <col min="4" max="4" width="12.1328125" bestFit="1" customWidth="1"/>
    <col min="5" max="5" width="9.59765625" bestFit="1" customWidth="1"/>
    <col min="26" max="26" width="0" hidden="1" customWidth="1"/>
    <col min="28" max="369" width="12.265625" style="143"/>
  </cols>
  <sheetData>
    <row r="1" spans="1:27" s="143" customFormat="1" x14ac:dyDescent="0.45">
      <c r="A1" s="208" t="s">
        <v>231</v>
      </c>
      <c r="B1" s="208"/>
      <c r="C1" s="208"/>
      <c r="D1" s="212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</row>
    <row r="2" spans="1:27" s="143" customFormat="1" ht="71.25" x14ac:dyDescent="0.45">
      <c r="A2" s="208"/>
      <c r="B2" s="208"/>
      <c r="C2" s="208"/>
      <c r="D2" s="144" t="s">
        <v>18</v>
      </c>
      <c r="E2" s="144" t="s">
        <v>179</v>
      </c>
      <c r="F2" s="144" t="s">
        <v>180</v>
      </c>
      <c r="G2" s="144" t="s">
        <v>170</v>
      </c>
      <c r="H2" s="144" t="s">
        <v>19</v>
      </c>
      <c r="I2" s="144" t="s">
        <v>10</v>
      </c>
      <c r="J2" s="144" t="s">
        <v>217</v>
      </c>
      <c r="K2" s="144" t="s">
        <v>11</v>
      </c>
      <c r="L2" s="144" t="s">
        <v>218</v>
      </c>
      <c r="M2" s="144" t="s">
        <v>209</v>
      </c>
      <c r="N2" s="144" t="s">
        <v>216</v>
      </c>
      <c r="O2" s="144" t="s">
        <v>12</v>
      </c>
      <c r="P2" s="144" t="s">
        <v>181</v>
      </c>
      <c r="Q2" s="144" t="s">
        <v>186</v>
      </c>
      <c r="R2" s="145" t="s">
        <v>183</v>
      </c>
      <c r="S2" s="145" t="s">
        <v>178</v>
      </c>
      <c r="T2" s="145" t="s">
        <v>13</v>
      </c>
      <c r="U2" s="145" t="s">
        <v>14</v>
      </c>
      <c r="V2" s="145" t="s">
        <v>15</v>
      </c>
      <c r="W2" s="145" t="s">
        <v>184</v>
      </c>
      <c r="X2" s="145" t="s">
        <v>185</v>
      </c>
      <c r="Y2" s="209" t="s">
        <v>176</v>
      </c>
      <c r="Z2" s="210"/>
      <c r="AA2" s="144" t="s">
        <v>8</v>
      </c>
    </row>
    <row r="3" spans="1:27" ht="21.75" customHeight="1" x14ac:dyDescent="0.45">
      <c r="A3" s="211" t="s">
        <v>130</v>
      </c>
      <c r="B3" s="211"/>
      <c r="C3" s="211"/>
      <c r="D3" s="149">
        <v>0</v>
      </c>
      <c r="E3" s="149">
        <v>0</v>
      </c>
      <c r="F3" s="149">
        <v>0</v>
      </c>
      <c r="G3" s="149">
        <v>0</v>
      </c>
      <c r="H3" s="149">
        <v>0</v>
      </c>
      <c r="I3" s="149">
        <v>0</v>
      </c>
      <c r="J3" s="149">
        <v>0</v>
      </c>
      <c r="K3" s="149">
        <v>0</v>
      </c>
      <c r="L3" s="149">
        <v>0</v>
      </c>
      <c r="M3" s="149">
        <v>0</v>
      </c>
      <c r="N3" s="149">
        <v>0</v>
      </c>
      <c r="O3" s="149">
        <v>0</v>
      </c>
      <c r="P3" s="149">
        <v>0</v>
      </c>
      <c r="Q3" s="149">
        <v>0</v>
      </c>
      <c r="R3" s="149">
        <v>0</v>
      </c>
      <c r="S3" s="149">
        <v>0</v>
      </c>
      <c r="T3" s="149">
        <v>0</v>
      </c>
      <c r="U3" s="149">
        <v>0</v>
      </c>
      <c r="V3" s="149">
        <v>0</v>
      </c>
      <c r="W3" s="149">
        <v>0</v>
      </c>
      <c r="X3" s="149">
        <v>0</v>
      </c>
      <c r="Y3" s="149">
        <v>0</v>
      </c>
      <c r="Z3" s="149">
        <f>Y3</f>
        <v>0</v>
      </c>
      <c r="AA3" s="149">
        <v>0</v>
      </c>
    </row>
    <row r="4" spans="1:27" s="143" customFormat="1" x14ac:dyDescent="0.45">
      <c r="A4" s="207" t="s">
        <v>30</v>
      </c>
      <c r="B4" s="207"/>
      <c r="C4" s="207"/>
      <c r="D4" s="146" t="s">
        <v>131</v>
      </c>
      <c r="E4" s="146" t="s">
        <v>131</v>
      </c>
      <c r="F4" s="146" t="s">
        <v>131</v>
      </c>
      <c r="G4" s="146" t="s">
        <v>131</v>
      </c>
      <c r="H4" s="146" t="s">
        <v>131</v>
      </c>
      <c r="I4" s="146" t="s">
        <v>132</v>
      </c>
      <c r="J4" s="146" t="s">
        <v>132</v>
      </c>
      <c r="K4" s="146" t="s">
        <v>132</v>
      </c>
      <c r="L4" s="146" t="s">
        <v>205</v>
      </c>
      <c r="M4" s="146" t="s">
        <v>132</v>
      </c>
      <c r="N4" s="146" t="s">
        <v>132</v>
      </c>
      <c r="O4" s="146" t="s">
        <v>132</v>
      </c>
      <c r="P4" s="146" t="s">
        <v>131</v>
      </c>
      <c r="Q4" s="146" t="s">
        <v>131</v>
      </c>
      <c r="R4" s="146" t="s">
        <v>131</v>
      </c>
      <c r="S4" s="146" t="s">
        <v>131</v>
      </c>
      <c r="T4" s="146" t="s">
        <v>133</v>
      </c>
      <c r="U4" s="146" t="s">
        <v>133</v>
      </c>
      <c r="V4" s="146" t="s">
        <v>132</v>
      </c>
      <c r="W4" s="146" t="s">
        <v>131</v>
      </c>
      <c r="X4" s="146" t="s">
        <v>131</v>
      </c>
      <c r="Y4" s="207" t="s">
        <v>132</v>
      </c>
      <c r="Z4" s="207"/>
      <c r="AA4" s="146" t="s">
        <v>131</v>
      </c>
    </row>
    <row r="5" spans="1:27" s="143" customFormat="1" x14ac:dyDescent="0.45"/>
    <row r="6" spans="1:27" s="143" customFormat="1" x14ac:dyDescent="0.45"/>
    <row r="7" spans="1:27" s="143" customFormat="1" x14ac:dyDescent="0.45"/>
    <row r="8" spans="1:27" s="143" customFormat="1" x14ac:dyDescent="0.45"/>
    <row r="9" spans="1:27" s="143" customFormat="1" x14ac:dyDescent="0.45"/>
    <row r="10" spans="1:27" s="143" customFormat="1" x14ac:dyDescent="0.45"/>
    <row r="11" spans="1:27" s="143" customFormat="1" x14ac:dyDescent="0.45"/>
    <row r="12" spans="1:27" s="143" customFormat="1" x14ac:dyDescent="0.45"/>
    <row r="13" spans="1:27" s="143" customFormat="1" x14ac:dyDescent="0.45"/>
    <row r="14" spans="1:27" s="143" customFormat="1" x14ac:dyDescent="0.45"/>
    <row r="15" spans="1:27" s="143" customFormat="1" x14ac:dyDescent="0.45"/>
    <row r="16" spans="1:27" s="143" customFormat="1" x14ac:dyDescent="0.45"/>
    <row r="17" s="143" customFormat="1" x14ac:dyDescent="0.45"/>
    <row r="18" s="143" customFormat="1" x14ac:dyDescent="0.45"/>
    <row r="19" s="143" customFormat="1" x14ac:dyDescent="0.45"/>
    <row r="20" s="143" customFormat="1" x14ac:dyDescent="0.45"/>
    <row r="21" s="143" customFormat="1" x14ac:dyDescent="0.45"/>
    <row r="22" s="143" customFormat="1" x14ac:dyDescent="0.45"/>
    <row r="23" s="143" customFormat="1" x14ac:dyDescent="0.45"/>
    <row r="24" s="143" customFormat="1" x14ac:dyDescent="0.45"/>
    <row r="25" s="143" customFormat="1" x14ac:dyDescent="0.45"/>
    <row r="26" s="143" customFormat="1" x14ac:dyDescent="0.45"/>
    <row r="27" s="143" customFormat="1" x14ac:dyDescent="0.45"/>
    <row r="28" s="143" customFormat="1" x14ac:dyDescent="0.45"/>
    <row r="29" s="143" customFormat="1" x14ac:dyDescent="0.45"/>
    <row r="30" s="143" customFormat="1" x14ac:dyDescent="0.45"/>
    <row r="31" s="143" customFormat="1" x14ac:dyDescent="0.45"/>
    <row r="32" s="143" customFormat="1" x14ac:dyDescent="0.45"/>
    <row r="33" s="143" customFormat="1" x14ac:dyDescent="0.45"/>
    <row r="34" s="143" customFormat="1" x14ac:dyDescent="0.45"/>
    <row r="35" s="143" customFormat="1" x14ac:dyDescent="0.45"/>
    <row r="36" s="143" customFormat="1" x14ac:dyDescent="0.45"/>
    <row r="37" s="143" customFormat="1" x14ac:dyDescent="0.45"/>
    <row r="38" s="143" customFormat="1" x14ac:dyDescent="0.45"/>
    <row r="39" s="143" customFormat="1" x14ac:dyDescent="0.45"/>
    <row r="40" s="143" customFormat="1" x14ac:dyDescent="0.45"/>
    <row r="41" s="143" customFormat="1" x14ac:dyDescent="0.45"/>
    <row r="42" s="143" customFormat="1" x14ac:dyDescent="0.45"/>
    <row r="43" s="143" customFormat="1" x14ac:dyDescent="0.45"/>
    <row r="44" s="143" customFormat="1" x14ac:dyDescent="0.45"/>
    <row r="45" s="143" customFormat="1" x14ac:dyDescent="0.45"/>
    <row r="46" s="143" customFormat="1" x14ac:dyDescent="0.45"/>
    <row r="47" s="143" customFormat="1" x14ac:dyDescent="0.45"/>
    <row r="48" s="143" customFormat="1" x14ac:dyDescent="0.45"/>
    <row r="49" s="143" customFormat="1" x14ac:dyDescent="0.45"/>
    <row r="50" s="143" customFormat="1" x14ac:dyDescent="0.45"/>
    <row r="51" s="143" customFormat="1" x14ac:dyDescent="0.45"/>
    <row r="52" s="143" customFormat="1" x14ac:dyDescent="0.45"/>
    <row r="53" s="143" customFormat="1" x14ac:dyDescent="0.45"/>
    <row r="54" s="143" customFormat="1" x14ac:dyDescent="0.45"/>
    <row r="55" s="143" customFormat="1" x14ac:dyDescent="0.45"/>
    <row r="56" s="143" customFormat="1" x14ac:dyDescent="0.45"/>
    <row r="57" s="143" customFormat="1" x14ac:dyDescent="0.45"/>
    <row r="58" s="143" customFormat="1" x14ac:dyDescent="0.45"/>
    <row r="59" s="143" customFormat="1" x14ac:dyDescent="0.45"/>
    <row r="60" s="143" customFormat="1" x14ac:dyDescent="0.45"/>
    <row r="61" s="143" customFormat="1" x14ac:dyDescent="0.45"/>
    <row r="62" s="143" customFormat="1" x14ac:dyDescent="0.45"/>
    <row r="63" s="143" customFormat="1" x14ac:dyDescent="0.45"/>
    <row r="64" s="143" customFormat="1" x14ac:dyDescent="0.45"/>
    <row r="65" s="143" customFormat="1" x14ac:dyDescent="0.45"/>
    <row r="66" s="143" customFormat="1" x14ac:dyDescent="0.45"/>
    <row r="67" s="143" customFormat="1" x14ac:dyDescent="0.45"/>
    <row r="68" s="143" customFormat="1" x14ac:dyDescent="0.45"/>
    <row r="69" s="143" customFormat="1" x14ac:dyDescent="0.45"/>
    <row r="70" s="143" customFormat="1" x14ac:dyDescent="0.45"/>
    <row r="71" s="143" customFormat="1" x14ac:dyDescent="0.45"/>
    <row r="72" s="143" customFormat="1" x14ac:dyDescent="0.45"/>
    <row r="73" s="143" customFormat="1" x14ac:dyDescent="0.45"/>
    <row r="74" s="143" customFormat="1" x14ac:dyDescent="0.45"/>
    <row r="75" s="143" customFormat="1" x14ac:dyDescent="0.45"/>
    <row r="76" s="143" customFormat="1" x14ac:dyDescent="0.45"/>
    <row r="77" s="143" customFormat="1" x14ac:dyDescent="0.45"/>
    <row r="78" s="143" customFormat="1" x14ac:dyDescent="0.45"/>
    <row r="79" s="143" customFormat="1" x14ac:dyDescent="0.45"/>
    <row r="80" s="143" customFormat="1" x14ac:dyDescent="0.45"/>
    <row r="81" s="143" customFormat="1" x14ac:dyDescent="0.45"/>
    <row r="82" s="143" customFormat="1" x14ac:dyDescent="0.45"/>
    <row r="83" s="143" customFormat="1" x14ac:dyDescent="0.45"/>
    <row r="84" s="143" customFormat="1" x14ac:dyDescent="0.45"/>
    <row r="85" s="143" customFormat="1" x14ac:dyDescent="0.45"/>
    <row r="86" s="143" customFormat="1" x14ac:dyDescent="0.45"/>
    <row r="87" s="143" customFormat="1" x14ac:dyDescent="0.45"/>
    <row r="88" s="143" customFormat="1" x14ac:dyDescent="0.45"/>
    <row r="89" s="143" customFormat="1" x14ac:dyDescent="0.45"/>
    <row r="90" s="143" customFormat="1" x14ac:dyDescent="0.45"/>
    <row r="91" s="143" customFormat="1" x14ac:dyDescent="0.45"/>
    <row r="92" s="143" customFormat="1" x14ac:dyDescent="0.45"/>
    <row r="93" s="143" customFormat="1" x14ac:dyDescent="0.45"/>
    <row r="94" s="143" customFormat="1" x14ac:dyDescent="0.45"/>
    <row r="95" s="143" customFormat="1" x14ac:dyDescent="0.45"/>
    <row r="96" s="143" customFormat="1" x14ac:dyDescent="0.45"/>
    <row r="97" s="143" customFormat="1" x14ac:dyDescent="0.45"/>
    <row r="98" s="143" customFormat="1" x14ac:dyDescent="0.45"/>
    <row r="99" s="143" customFormat="1" x14ac:dyDescent="0.45"/>
    <row r="100" s="143" customFormat="1" x14ac:dyDescent="0.45"/>
    <row r="101" s="143" customFormat="1" x14ac:dyDescent="0.45"/>
    <row r="102" s="143" customFormat="1" x14ac:dyDescent="0.45"/>
    <row r="103" s="143" customFormat="1" x14ac:dyDescent="0.45"/>
    <row r="104" s="143" customFormat="1" x14ac:dyDescent="0.45"/>
    <row r="105" s="143" customFormat="1" x14ac:dyDescent="0.45"/>
    <row r="106" s="143" customFormat="1" x14ac:dyDescent="0.45"/>
    <row r="107" s="143" customFormat="1" x14ac:dyDescent="0.45"/>
    <row r="108" s="143" customFormat="1" x14ac:dyDescent="0.45"/>
    <row r="109" s="143" customFormat="1" x14ac:dyDescent="0.45"/>
    <row r="110" s="143" customFormat="1" x14ac:dyDescent="0.45"/>
    <row r="111" s="143" customFormat="1" x14ac:dyDescent="0.45"/>
    <row r="112" s="143" customFormat="1" x14ac:dyDescent="0.45"/>
    <row r="113" s="143" customFormat="1" x14ac:dyDescent="0.45"/>
    <row r="114" s="143" customFormat="1" x14ac:dyDescent="0.45"/>
    <row r="115" s="143" customFormat="1" x14ac:dyDescent="0.45"/>
    <row r="116" s="143" customFormat="1" x14ac:dyDescent="0.45"/>
    <row r="117" s="143" customFormat="1" x14ac:dyDescent="0.45"/>
    <row r="118" s="143" customFormat="1" x14ac:dyDescent="0.45"/>
    <row r="119" s="143" customFormat="1" x14ac:dyDescent="0.45"/>
    <row r="120" s="143" customFormat="1" x14ac:dyDescent="0.45"/>
    <row r="121" s="143" customFormat="1" x14ac:dyDescent="0.45"/>
    <row r="122" s="143" customFormat="1" x14ac:dyDescent="0.45"/>
    <row r="123" s="143" customFormat="1" x14ac:dyDescent="0.45"/>
    <row r="124" s="143" customFormat="1" x14ac:dyDescent="0.45"/>
    <row r="125" s="143" customFormat="1" x14ac:dyDescent="0.45"/>
    <row r="126" s="143" customFormat="1" x14ac:dyDescent="0.45"/>
    <row r="127" s="143" customFormat="1" x14ac:dyDescent="0.45"/>
    <row r="128" s="143" customFormat="1" x14ac:dyDescent="0.45"/>
    <row r="129" s="143" customFormat="1" x14ac:dyDescent="0.45"/>
    <row r="130" s="143" customFormat="1" x14ac:dyDescent="0.45"/>
    <row r="131" s="143" customFormat="1" x14ac:dyDescent="0.45"/>
    <row r="132" s="143" customFormat="1" x14ac:dyDescent="0.45"/>
    <row r="133" s="143" customFormat="1" x14ac:dyDescent="0.45"/>
    <row r="134" s="143" customFormat="1" x14ac:dyDescent="0.45"/>
    <row r="135" s="143" customFormat="1" x14ac:dyDescent="0.45"/>
    <row r="136" s="143" customFormat="1" x14ac:dyDescent="0.45"/>
    <row r="137" s="143" customFormat="1" x14ac:dyDescent="0.45"/>
    <row r="138" s="143" customFormat="1" x14ac:dyDescent="0.45"/>
    <row r="139" s="143" customFormat="1" x14ac:dyDescent="0.45"/>
    <row r="140" s="143" customFormat="1" x14ac:dyDescent="0.45"/>
    <row r="141" s="143" customFormat="1" x14ac:dyDescent="0.45"/>
    <row r="142" s="143" customFormat="1" x14ac:dyDescent="0.45"/>
    <row r="143" s="143" customFormat="1" x14ac:dyDescent="0.45"/>
    <row r="144" s="143" customFormat="1" x14ac:dyDescent="0.45"/>
    <row r="145" s="143" customFormat="1" x14ac:dyDescent="0.45"/>
    <row r="146" s="143" customFormat="1" x14ac:dyDescent="0.45"/>
    <row r="147" s="143" customFormat="1" x14ac:dyDescent="0.45"/>
    <row r="148" s="143" customFormat="1" x14ac:dyDescent="0.45"/>
    <row r="149" s="143" customFormat="1" x14ac:dyDescent="0.45"/>
    <row r="150" s="143" customFormat="1" x14ac:dyDescent="0.45"/>
    <row r="151" s="143" customFormat="1" x14ac:dyDescent="0.45"/>
    <row r="152" s="143" customFormat="1" x14ac:dyDescent="0.45"/>
    <row r="153" s="143" customFormat="1" x14ac:dyDescent="0.45"/>
    <row r="154" s="143" customFormat="1" x14ac:dyDescent="0.45"/>
    <row r="155" s="143" customFormat="1" x14ac:dyDescent="0.45"/>
    <row r="156" s="143" customFormat="1" x14ac:dyDescent="0.45"/>
    <row r="157" s="143" customFormat="1" x14ac:dyDescent="0.45"/>
    <row r="158" s="143" customFormat="1" x14ac:dyDescent="0.45"/>
    <row r="159" s="143" customFormat="1" x14ac:dyDescent="0.45"/>
    <row r="160" s="143" customFormat="1" x14ac:dyDescent="0.45"/>
    <row r="161" s="143" customFormat="1" x14ac:dyDescent="0.45"/>
    <row r="162" s="143" customFormat="1" x14ac:dyDescent="0.45"/>
    <row r="163" s="143" customFormat="1" x14ac:dyDescent="0.45"/>
    <row r="164" s="143" customFormat="1" x14ac:dyDescent="0.45"/>
    <row r="165" s="143" customFormat="1" x14ac:dyDescent="0.45"/>
    <row r="166" s="143" customFormat="1" x14ac:dyDescent="0.45"/>
    <row r="167" s="143" customFormat="1" x14ac:dyDescent="0.45"/>
    <row r="168" s="143" customFormat="1" x14ac:dyDescent="0.45"/>
    <row r="169" s="143" customFormat="1" x14ac:dyDescent="0.45"/>
    <row r="170" s="143" customFormat="1" x14ac:dyDescent="0.45"/>
    <row r="171" s="143" customFormat="1" x14ac:dyDescent="0.45"/>
    <row r="172" s="143" customFormat="1" x14ac:dyDescent="0.45"/>
    <row r="173" s="143" customFormat="1" x14ac:dyDescent="0.45"/>
    <row r="174" s="143" customFormat="1" x14ac:dyDescent="0.45"/>
    <row r="175" s="143" customFormat="1" x14ac:dyDescent="0.45"/>
    <row r="176" s="143" customFormat="1" x14ac:dyDescent="0.45"/>
    <row r="177" s="143" customFormat="1" x14ac:dyDescent="0.45"/>
    <row r="178" s="143" customFormat="1" x14ac:dyDescent="0.45"/>
    <row r="179" s="143" customFormat="1" x14ac:dyDescent="0.45"/>
    <row r="180" s="143" customFormat="1" x14ac:dyDescent="0.45"/>
    <row r="181" s="143" customFormat="1" x14ac:dyDescent="0.45"/>
    <row r="182" s="143" customFormat="1" x14ac:dyDescent="0.45"/>
    <row r="183" s="143" customFormat="1" x14ac:dyDescent="0.45"/>
    <row r="184" s="143" customFormat="1" x14ac:dyDescent="0.45"/>
    <row r="185" s="143" customFormat="1" x14ac:dyDescent="0.45"/>
    <row r="186" s="143" customFormat="1" x14ac:dyDescent="0.45"/>
    <row r="187" s="143" customFormat="1" x14ac:dyDescent="0.45"/>
    <row r="188" s="143" customFormat="1" x14ac:dyDescent="0.45"/>
    <row r="189" s="143" customFormat="1" x14ac:dyDescent="0.45"/>
    <row r="190" s="143" customFormat="1" x14ac:dyDescent="0.45"/>
    <row r="191" s="143" customFormat="1" x14ac:dyDescent="0.45"/>
    <row r="192" s="143" customFormat="1" x14ac:dyDescent="0.45"/>
    <row r="193" s="143" customFormat="1" x14ac:dyDescent="0.45"/>
    <row r="194" s="143" customFormat="1" x14ac:dyDescent="0.45"/>
    <row r="195" s="143" customFormat="1" x14ac:dyDescent="0.45"/>
    <row r="196" s="143" customFormat="1" x14ac:dyDescent="0.45"/>
    <row r="197" s="143" customFormat="1" x14ac:dyDescent="0.45"/>
    <row r="198" s="143" customFormat="1" x14ac:dyDescent="0.45"/>
    <row r="199" s="143" customFormat="1" x14ac:dyDescent="0.45"/>
    <row r="200" s="143" customFormat="1" x14ac:dyDescent="0.45"/>
    <row r="201" s="143" customFormat="1" x14ac:dyDescent="0.45"/>
    <row r="202" s="143" customFormat="1" x14ac:dyDescent="0.45"/>
    <row r="203" s="143" customFormat="1" x14ac:dyDescent="0.45"/>
    <row r="204" s="143" customFormat="1" x14ac:dyDescent="0.45"/>
    <row r="205" s="143" customFormat="1" x14ac:dyDescent="0.45"/>
    <row r="206" s="143" customFormat="1" x14ac:dyDescent="0.45"/>
    <row r="207" s="143" customFormat="1" x14ac:dyDescent="0.45"/>
    <row r="208" s="143" customFormat="1" x14ac:dyDescent="0.45"/>
    <row r="209" s="143" customFormat="1" x14ac:dyDescent="0.45"/>
    <row r="210" s="143" customFormat="1" x14ac:dyDescent="0.45"/>
    <row r="211" s="143" customFormat="1" x14ac:dyDescent="0.45"/>
    <row r="212" s="143" customFormat="1" x14ac:dyDescent="0.45"/>
    <row r="213" s="143" customFormat="1" x14ac:dyDescent="0.45"/>
    <row r="214" s="143" customFormat="1" x14ac:dyDescent="0.45"/>
    <row r="215" s="143" customFormat="1" x14ac:dyDescent="0.45"/>
    <row r="216" s="143" customFormat="1" x14ac:dyDescent="0.45"/>
    <row r="217" s="143" customFormat="1" x14ac:dyDescent="0.45"/>
    <row r="218" s="143" customFormat="1" x14ac:dyDescent="0.45"/>
    <row r="219" s="143" customFormat="1" x14ac:dyDescent="0.45"/>
    <row r="220" s="143" customFormat="1" x14ac:dyDescent="0.45"/>
    <row r="221" s="143" customFormat="1" x14ac:dyDescent="0.45"/>
    <row r="222" s="143" customFormat="1" x14ac:dyDescent="0.45"/>
    <row r="223" s="143" customFormat="1" x14ac:dyDescent="0.45"/>
    <row r="224" s="143" customFormat="1" x14ac:dyDescent="0.45"/>
    <row r="225" s="143" customFormat="1" x14ac:dyDescent="0.45"/>
    <row r="226" s="143" customFormat="1" x14ac:dyDescent="0.45"/>
    <row r="227" s="143" customFormat="1" x14ac:dyDescent="0.45"/>
    <row r="228" s="143" customFormat="1" x14ac:dyDescent="0.45"/>
    <row r="229" s="143" customFormat="1" x14ac:dyDescent="0.45"/>
    <row r="230" s="143" customFormat="1" x14ac:dyDescent="0.45"/>
    <row r="231" s="143" customFormat="1" x14ac:dyDescent="0.45"/>
    <row r="232" s="143" customFormat="1" x14ac:dyDescent="0.45"/>
    <row r="233" s="143" customFormat="1" x14ac:dyDescent="0.45"/>
    <row r="234" s="143" customFormat="1" x14ac:dyDescent="0.45"/>
    <row r="235" s="143" customFormat="1" x14ac:dyDescent="0.45"/>
    <row r="236" s="143" customFormat="1" x14ac:dyDescent="0.45"/>
    <row r="237" s="143" customFormat="1" x14ac:dyDescent="0.45"/>
    <row r="238" s="143" customFormat="1" x14ac:dyDescent="0.45"/>
    <row r="239" s="143" customFormat="1" x14ac:dyDescent="0.45"/>
    <row r="240" s="143" customFormat="1" x14ac:dyDescent="0.45"/>
    <row r="241" s="143" customFormat="1" x14ac:dyDescent="0.45"/>
    <row r="242" s="143" customFormat="1" x14ac:dyDescent="0.45"/>
    <row r="243" s="143" customFormat="1" x14ac:dyDescent="0.45"/>
    <row r="244" s="143" customFormat="1" x14ac:dyDescent="0.45"/>
    <row r="245" s="143" customFormat="1" x14ac:dyDescent="0.45"/>
    <row r="246" s="143" customFormat="1" x14ac:dyDescent="0.45"/>
    <row r="247" s="143" customFormat="1" x14ac:dyDescent="0.45"/>
    <row r="248" s="143" customFormat="1" x14ac:dyDescent="0.45"/>
    <row r="249" s="143" customFormat="1" x14ac:dyDescent="0.45"/>
    <row r="250" s="143" customFormat="1" x14ac:dyDescent="0.45"/>
    <row r="251" s="143" customFormat="1" x14ac:dyDescent="0.45"/>
    <row r="252" s="143" customFormat="1" x14ac:dyDescent="0.45"/>
    <row r="253" s="143" customFormat="1" x14ac:dyDescent="0.45"/>
    <row r="254" s="143" customFormat="1" x14ac:dyDescent="0.45"/>
    <row r="255" s="143" customFormat="1" x14ac:dyDescent="0.45"/>
    <row r="256" s="143" customFormat="1" x14ac:dyDescent="0.45"/>
    <row r="257" s="143" customFormat="1" x14ac:dyDescent="0.45"/>
    <row r="258" s="143" customFormat="1" x14ac:dyDescent="0.45"/>
    <row r="259" s="143" customFormat="1" x14ac:dyDescent="0.45"/>
    <row r="260" s="143" customFormat="1" x14ac:dyDescent="0.45"/>
    <row r="261" s="143" customFormat="1" x14ac:dyDescent="0.45"/>
    <row r="262" s="143" customFormat="1" x14ac:dyDescent="0.45"/>
    <row r="263" s="143" customFormat="1" x14ac:dyDescent="0.45"/>
    <row r="264" s="143" customFormat="1" x14ac:dyDescent="0.45"/>
    <row r="265" s="143" customFormat="1" x14ac:dyDescent="0.45"/>
    <row r="266" s="143" customFormat="1" x14ac:dyDescent="0.45"/>
    <row r="267" s="143" customFormat="1" x14ac:dyDescent="0.45"/>
    <row r="268" s="143" customFormat="1" x14ac:dyDescent="0.45"/>
    <row r="269" s="143" customFormat="1" x14ac:dyDescent="0.45"/>
    <row r="270" s="143" customFormat="1" x14ac:dyDescent="0.45"/>
    <row r="271" s="143" customFormat="1" x14ac:dyDescent="0.45"/>
    <row r="272" s="143" customFormat="1" x14ac:dyDescent="0.45"/>
    <row r="273" s="143" customFormat="1" x14ac:dyDescent="0.45"/>
    <row r="274" s="143" customFormat="1" x14ac:dyDescent="0.45"/>
    <row r="275" s="143" customFormat="1" x14ac:dyDescent="0.45"/>
    <row r="276" s="143" customFormat="1" x14ac:dyDescent="0.45"/>
    <row r="277" s="143" customFormat="1" x14ac:dyDescent="0.45"/>
    <row r="278" s="143" customFormat="1" x14ac:dyDescent="0.45"/>
    <row r="279" s="143" customFormat="1" x14ac:dyDescent="0.45"/>
    <row r="280" s="143" customFormat="1" x14ac:dyDescent="0.45"/>
    <row r="281" s="143" customFormat="1" x14ac:dyDescent="0.45"/>
    <row r="282" s="143" customFormat="1" x14ac:dyDescent="0.45"/>
    <row r="283" s="143" customFormat="1" x14ac:dyDescent="0.45"/>
    <row r="284" s="143" customFormat="1" x14ac:dyDescent="0.45"/>
    <row r="285" s="143" customFormat="1" x14ac:dyDescent="0.45"/>
    <row r="286" s="143" customFormat="1" x14ac:dyDescent="0.45"/>
    <row r="287" s="143" customFormat="1" x14ac:dyDescent="0.45"/>
    <row r="288" s="143" customFormat="1" x14ac:dyDescent="0.45"/>
    <row r="289" s="143" customFormat="1" x14ac:dyDescent="0.45"/>
    <row r="290" s="143" customFormat="1" x14ac:dyDescent="0.45"/>
    <row r="291" s="143" customFormat="1" x14ac:dyDescent="0.45"/>
    <row r="292" s="143" customFormat="1" x14ac:dyDescent="0.45"/>
    <row r="293" s="143" customFormat="1" x14ac:dyDescent="0.45"/>
    <row r="294" s="143" customFormat="1" x14ac:dyDescent="0.45"/>
    <row r="295" s="143" customFormat="1" x14ac:dyDescent="0.45"/>
    <row r="296" s="143" customFormat="1" x14ac:dyDescent="0.45"/>
    <row r="297" s="143" customFormat="1" x14ac:dyDescent="0.45"/>
    <row r="298" s="143" customFormat="1" x14ac:dyDescent="0.45"/>
    <row r="299" s="143" customFormat="1" x14ac:dyDescent="0.45"/>
    <row r="300" s="143" customFormat="1" x14ac:dyDescent="0.45"/>
    <row r="301" s="143" customFormat="1" x14ac:dyDescent="0.45"/>
    <row r="302" s="143" customFormat="1" x14ac:dyDescent="0.45"/>
    <row r="303" s="143" customFormat="1" x14ac:dyDescent="0.45"/>
    <row r="304" s="143" customFormat="1" x14ac:dyDescent="0.45"/>
    <row r="305" s="143" customFormat="1" x14ac:dyDescent="0.45"/>
    <row r="306" s="143" customFormat="1" x14ac:dyDescent="0.45"/>
    <row r="307" s="143" customFormat="1" x14ac:dyDescent="0.45"/>
    <row r="308" s="143" customFormat="1" x14ac:dyDescent="0.45"/>
    <row r="309" s="143" customFormat="1" x14ac:dyDescent="0.45"/>
    <row r="310" s="143" customFormat="1" x14ac:dyDescent="0.45"/>
    <row r="311" s="143" customFormat="1" x14ac:dyDescent="0.45"/>
    <row r="312" s="143" customFormat="1" x14ac:dyDescent="0.45"/>
    <row r="313" s="143" customFormat="1" x14ac:dyDescent="0.45"/>
    <row r="314" s="143" customFormat="1" x14ac:dyDescent="0.45"/>
    <row r="315" s="143" customFormat="1" x14ac:dyDescent="0.45"/>
    <row r="316" s="143" customFormat="1" x14ac:dyDescent="0.45"/>
    <row r="317" s="143" customFormat="1" x14ac:dyDescent="0.45"/>
    <row r="318" s="143" customFormat="1" x14ac:dyDescent="0.45"/>
    <row r="319" s="143" customFormat="1" x14ac:dyDescent="0.45"/>
    <row r="320" s="143" customFormat="1" x14ac:dyDescent="0.45"/>
    <row r="321" s="143" customFormat="1" x14ac:dyDescent="0.45"/>
    <row r="322" s="143" customFormat="1" x14ac:dyDescent="0.45"/>
    <row r="323" s="143" customFormat="1" x14ac:dyDescent="0.45"/>
    <row r="324" s="143" customFormat="1" x14ac:dyDescent="0.45"/>
    <row r="325" s="143" customFormat="1" x14ac:dyDescent="0.45"/>
    <row r="326" s="143" customFormat="1" x14ac:dyDescent="0.45"/>
    <row r="327" s="143" customFormat="1" x14ac:dyDescent="0.45"/>
    <row r="328" s="143" customFormat="1" x14ac:dyDescent="0.45"/>
    <row r="329" s="143" customFormat="1" x14ac:dyDescent="0.45"/>
    <row r="330" s="143" customFormat="1" x14ac:dyDescent="0.45"/>
    <row r="331" s="143" customFormat="1" x14ac:dyDescent="0.45"/>
    <row r="332" s="143" customFormat="1" x14ac:dyDescent="0.45"/>
    <row r="333" s="143" customFormat="1" x14ac:dyDescent="0.45"/>
    <row r="334" s="143" customFormat="1" x14ac:dyDescent="0.45"/>
    <row r="335" s="143" customFormat="1" x14ac:dyDescent="0.45"/>
    <row r="336" s="143" customFormat="1" x14ac:dyDescent="0.45"/>
    <row r="337" s="143" customFormat="1" x14ac:dyDescent="0.45"/>
    <row r="338" s="143" customFormat="1" x14ac:dyDescent="0.45"/>
    <row r="339" s="143" customFormat="1" x14ac:dyDescent="0.45"/>
    <row r="340" s="143" customFormat="1" x14ac:dyDescent="0.45"/>
    <row r="341" s="143" customFormat="1" x14ac:dyDescent="0.45"/>
    <row r="342" s="143" customFormat="1" x14ac:dyDescent="0.45"/>
    <row r="343" s="143" customFormat="1" x14ac:dyDescent="0.45"/>
    <row r="344" s="143" customFormat="1" x14ac:dyDescent="0.45"/>
    <row r="345" s="143" customFormat="1" x14ac:dyDescent="0.45"/>
    <row r="346" s="143" customFormat="1" x14ac:dyDescent="0.45"/>
    <row r="347" s="143" customFormat="1" x14ac:dyDescent="0.45"/>
    <row r="348" s="143" customFormat="1" x14ac:dyDescent="0.45"/>
    <row r="349" s="143" customFormat="1" x14ac:dyDescent="0.45"/>
    <row r="350" s="143" customFormat="1" x14ac:dyDescent="0.45"/>
    <row r="351" s="143" customFormat="1" x14ac:dyDescent="0.45"/>
    <row r="352" s="143" customFormat="1" x14ac:dyDescent="0.45"/>
    <row r="353" s="143" customFormat="1" x14ac:dyDescent="0.45"/>
    <row r="354" s="143" customFormat="1" x14ac:dyDescent="0.45"/>
    <row r="355" s="143" customFormat="1" x14ac:dyDescent="0.45"/>
    <row r="356" s="143" customFormat="1" x14ac:dyDescent="0.45"/>
    <row r="357" s="143" customFormat="1" x14ac:dyDescent="0.45"/>
    <row r="358" s="143" customFormat="1" x14ac:dyDescent="0.45"/>
    <row r="359" s="143" customFormat="1" x14ac:dyDescent="0.45"/>
    <row r="360" s="143" customFormat="1" x14ac:dyDescent="0.45"/>
    <row r="361" s="143" customFormat="1" x14ac:dyDescent="0.45"/>
    <row r="362" s="143" customFormat="1" x14ac:dyDescent="0.45"/>
    <row r="363" s="143" customFormat="1" x14ac:dyDescent="0.45"/>
    <row r="364" s="143" customFormat="1" x14ac:dyDescent="0.45"/>
    <row r="365" s="143" customFormat="1" x14ac:dyDescent="0.45"/>
    <row r="366" s="143" customFormat="1" x14ac:dyDescent="0.45"/>
    <row r="367" s="143" customFormat="1" x14ac:dyDescent="0.45"/>
    <row r="368" s="143" customFormat="1" x14ac:dyDescent="0.45"/>
    <row r="369" s="143" customFormat="1" x14ac:dyDescent="0.45"/>
    <row r="370" s="143" customFormat="1" x14ac:dyDescent="0.45"/>
    <row r="371" s="143" customFormat="1" x14ac:dyDescent="0.45"/>
    <row r="372" s="143" customFormat="1" x14ac:dyDescent="0.45"/>
    <row r="373" s="143" customFormat="1" x14ac:dyDescent="0.45"/>
    <row r="374" s="143" customFormat="1" x14ac:dyDescent="0.45"/>
    <row r="375" s="143" customFormat="1" x14ac:dyDescent="0.45"/>
    <row r="376" s="143" customFormat="1" x14ac:dyDescent="0.45"/>
    <row r="377" s="143" customFormat="1" x14ac:dyDescent="0.45"/>
    <row r="378" s="143" customFormat="1" x14ac:dyDescent="0.45"/>
    <row r="379" s="143" customFormat="1" x14ac:dyDescent="0.45"/>
    <row r="380" s="143" customFormat="1" x14ac:dyDescent="0.45"/>
    <row r="381" s="143" customFormat="1" x14ac:dyDescent="0.45"/>
    <row r="382" s="143" customFormat="1" x14ac:dyDescent="0.45"/>
    <row r="383" s="143" customFormat="1" x14ac:dyDescent="0.45"/>
    <row r="384" s="143" customFormat="1" x14ac:dyDescent="0.45"/>
    <row r="385" s="143" customFormat="1" x14ac:dyDescent="0.45"/>
    <row r="386" s="143" customFormat="1" x14ac:dyDescent="0.45"/>
    <row r="387" s="143" customFormat="1" x14ac:dyDescent="0.45"/>
    <row r="388" s="143" customFormat="1" x14ac:dyDescent="0.45"/>
    <row r="389" s="143" customFormat="1" x14ac:dyDescent="0.45"/>
    <row r="390" s="143" customFormat="1" x14ac:dyDescent="0.45"/>
    <row r="391" s="143" customFormat="1" x14ac:dyDescent="0.45"/>
    <row r="392" s="143" customFormat="1" x14ac:dyDescent="0.45"/>
    <row r="393" s="143" customFormat="1" x14ac:dyDescent="0.45"/>
    <row r="394" s="143" customFormat="1" x14ac:dyDescent="0.45"/>
    <row r="395" s="143" customFormat="1" x14ac:dyDescent="0.45"/>
    <row r="396" s="143" customFormat="1" x14ac:dyDescent="0.45"/>
    <row r="397" s="143" customFormat="1" x14ac:dyDescent="0.45"/>
    <row r="398" s="143" customFormat="1" x14ac:dyDescent="0.45"/>
    <row r="399" s="143" customFormat="1" x14ac:dyDescent="0.45"/>
    <row r="400" s="143" customFormat="1" x14ac:dyDescent="0.45"/>
    <row r="401" s="143" customFormat="1" x14ac:dyDescent="0.45"/>
    <row r="402" s="143" customFormat="1" x14ac:dyDescent="0.45"/>
    <row r="403" s="143" customFormat="1" x14ac:dyDescent="0.45"/>
    <row r="404" s="143" customFormat="1" x14ac:dyDescent="0.45"/>
    <row r="405" s="143" customFormat="1" x14ac:dyDescent="0.45"/>
    <row r="406" s="143" customFormat="1" x14ac:dyDescent="0.45"/>
    <row r="407" s="143" customFormat="1" x14ac:dyDescent="0.45"/>
    <row r="408" s="143" customFormat="1" x14ac:dyDescent="0.45"/>
    <row r="409" s="143" customFormat="1" x14ac:dyDescent="0.45"/>
    <row r="410" s="143" customFormat="1" x14ac:dyDescent="0.45"/>
    <row r="411" s="143" customFormat="1" x14ac:dyDescent="0.45"/>
    <row r="412" s="143" customFormat="1" x14ac:dyDescent="0.45"/>
    <row r="413" s="143" customFormat="1" x14ac:dyDescent="0.45"/>
    <row r="414" s="143" customFormat="1" x14ac:dyDescent="0.45"/>
    <row r="415" s="143" customFormat="1" x14ac:dyDescent="0.45"/>
    <row r="416" s="143" customFormat="1" x14ac:dyDescent="0.45"/>
    <row r="417" s="143" customFormat="1" x14ac:dyDescent="0.45"/>
    <row r="418" s="143" customFormat="1" x14ac:dyDescent="0.45"/>
    <row r="419" s="143" customFormat="1" x14ac:dyDescent="0.45"/>
    <row r="420" s="143" customFormat="1" x14ac:dyDescent="0.45"/>
    <row r="421" s="143" customFormat="1" x14ac:dyDescent="0.45"/>
    <row r="422" s="143" customFormat="1" x14ac:dyDescent="0.45"/>
    <row r="423" s="143" customFormat="1" x14ac:dyDescent="0.45"/>
    <row r="424" s="143" customFormat="1" x14ac:dyDescent="0.45"/>
    <row r="425" s="143" customFormat="1" x14ac:dyDescent="0.45"/>
    <row r="426" s="143" customFormat="1" x14ac:dyDescent="0.45"/>
    <row r="427" s="143" customFormat="1" x14ac:dyDescent="0.45"/>
    <row r="428" s="143" customFormat="1" x14ac:dyDescent="0.45"/>
    <row r="429" s="143" customFormat="1" x14ac:dyDescent="0.45"/>
    <row r="430" s="143" customFormat="1" x14ac:dyDescent="0.45"/>
    <row r="431" s="143" customFormat="1" x14ac:dyDescent="0.45"/>
    <row r="432" s="143" customFormat="1" x14ac:dyDescent="0.45"/>
    <row r="433" s="143" customFormat="1" x14ac:dyDescent="0.45"/>
    <row r="434" s="143" customFormat="1" x14ac:dyDescent="0.45"/>
    <row r="435" s="143" customFormat="1" x14ac:dyDescent="0.45"/>
    <row r="436" s="143" customFormat="1" x14ac:dyDescent="0.45"/>
    <row r="437" s="143" customFormat="1" x14ac:dyDescent="0.45"/>
    <row r="438" s="143" customFormat="1" x14ac:dyDescent="0.45"/>
    <row r="439" s="143" customFormat="1" x14ac:dyDescent="0.45"/>
    <row r="440" s="143" customFormat="1" x14ac:dyDescent="0.45"/>
    <row r="441" s="143" customFormat="1" x14ac:dyDescent="0.45"/>
    <row r="442" s="143" customFormat="1" x14ac:dyDescent="0.45"/>
    <row r="443" s="143" customFormat="1" x14ac:dyDescent="0.45"/>
    <row r="444" s="143" customFormat="1" x14ac:dyDescent="0.45"/>
    <row r="445" s="143" customFormat="1" x14ac:dyDescent="0.45"/>
    <row r="446" s="143" customFormat="1" x14ac:dyDescent="0.45"/>
    <row r="447" s="143" customFormat="1" x14ac:dyDescent="0.45"/>
    <row r="448" s="143" customFormat="1" x14ac:dyDescent="0.45"/>
    <row r="449" s="143" customFormat="1" x14ac:dyDescent="0.45"/>
    <row r="450" s="143" customFormat="1" x14ac:dyDescent="0.45"/>
    <row r="451" s="143" customFormat="1" x14ac:dyDescent="0.45"/>
    <row r="452" s="143" customFormat="1" x14ac:dyDescent="0.45"/>
    <row r="453" s="143" customFormat="1" x14ac:dyDescent="0.45"/>
    <row r="454" s="143" customFormat="1" x14ac:dyDescent="0.45"/>
    <row r="455" s="143" customFormat="1" x14ac:dyDescent="0.45"/>
    <row r="456" s="143" customFormat="1" x14ac:dyDescent="0.45"/>
    <row r="457" s="143" customFormat="1" x14ac:dyDescent="0.45"/>
    <row r="458" s="143" customFormat="1" x14ac:dyDescent="0.45"/>
    <row r="459" s="143" customFormat="1" x14ac:dyDescent="0.45"/>
    <row r="460" s="143" customFormat="1" x14ac:dyDescent="0.45"/>
    <row r="461" s="143" customFormat="1" x14ac:dyDescent="0.45"/>
    <row r="462" s="143" customFormat="1" x14ac:dyDescent="0.45"/>
    <row r="463" s="143" customFormat="1" x14ac:dyDescent="0.45"/>
    <row r="464" s="143" customFormat="1" x14ac:dyDescent="0.45"/>
    <row r="465" s="143" customFormat="1" x14ac:dyDescent="0.45"/>
    <row r="466" s="143" customFormat="1" x14ac:dyDescent="0.45"/>
    <row r="467" s="143" customFormat="1" x14ac:dyDescent="0.45"/>
    <row r="468" s="143" customFormat="1" x14ac:dyDescent="0.45"/>
    <row r="469" s="143" customFormat="1" x14ac:dyDescent="0.45"/>
    <row r="470" s="143" customFormat="1" x14ac:dyDescent="0.45"/>
    <row r="471" s="143" customFormat="1" x14ac:dyDescent="0.45"/>
    <row r="472" s="143" customFormat="1" x14ac:dyDescent="0.45"/>
    <row r="473" s="143" customFormat="1" x14ac:dyDescent="0.45"/>
    <row r="474" s="143" customFormat="1" x14ac:dyDescent="0.45"/>
    <row r="475" s="143" customFormat="1" x14ac:dyDescent="0.45"/>
    <row r="476" s="143" customFormat="1" x14ac:dyDescent="0.45"/>
    <row r="477" s="143" customFormat="1" x14ac:dyDescent="0.45"/>
    <row r="478" s="143" customFormat="1" x14ac:dyDescent="0.45"/>
    <row r="479" s="143" customFormat="1" x14ac:dyDescent="0.45"/>
    <row r="480" s="143" customFormat="1" x14ac:dyDescent="0.45"/>
    <row r="481" s="143" customFormat="1" x14ac:dyDescent="0.45"/>
    <row r="482" s="143" customFormat="1" x14ac:dyDescent="0.45"/>
    <row r="483" s="143" customFormat="1" x14ac:dyDescent="0.45"/>
    <row r="484" s="143" customFormat="1" x14ac:dyDescent="0.45"/>
    <row r="485" s="143" customFormat="1" x14ac:dyDescent="0.45"/>
    <row r="486" s="143" customFormat="1" x14ac:dyDescent="0.45"/>
    <row r="487" s="143" customFormat="1" x14ac:dyDescent="0.45"/>
    <row r="488" s="143" customFormat="1" x14ac:dyDescent="0.45"/>
    <row r="489" s="143" customFormat="1" x14ac:dyDescent="0.45"/>
    <row r="490" s="143" customFormat="1" x14ac:dyDescent="0.45"/>
    <row r="491" s="143" customFormat="1" x14ac:dyDescent="0.45"/>
    <row r="492" s="143" customFormat="1" x14ac:dyDescent="0.45"/>
    <row r="493" s="143" customFormat="1" x14ac:dyDescent="0.45"/>
    <row r="494" s="143" customFormat="1" x14ac:dyDescent="0.45"/>
    <row r="495" s="143" customFormat="1" x14ac:dyDescent="0.45"/>
    <row r="496" s="143" customFormat="1" x14ac:dyDescent="0.45"/>
    <row r="497" s="143" customFormat="1" x14ac:dyDescent="0.45"/>
    <row r="498" s="143" customFormat="1" x14ac:dyDescent="0.45"/>
    <row r="499" s="143" customFormat="1" x14ac:dyDescent="0.45"/>
    <row r="500" s="143" customFormat="1" x14ac:dyDescent="0.45"/>
    <row r="501" s="143" customFormat="1" x14ac:dyDescent="0.45"/>
    <row r="502" s="143" customFormat="1" x14ac:dyDescent="0.45"/>
    <row r="503" s="143" customFormat="1" x14ac:dyDescent="0.45"/>
    <row r="504" s="143" customFormat="1" x14ac:dyDescent="0.45"/>
    <row r="505" s="143" customFormat="1" x14ac:dyDescent="0.45"/>
    <row r="506" s="143" customFormat="1" x14ac:dyDescent="0.45"/>
    <row r="507" s="143" customFormat="1" x14ac:dyDescent="0.45"/>
    <row r="508" s="143" customFormat="1" x14ac:dyDescent="0.45"/>
    <row r="509" s="143" customFormat="1" x14ac:dyDescent="0.45"/>
    <row r="510" s="143" customFormat="1" x14ac:dyDescent="0.45"/>
    <row r="511" s="143" customFormat="1" x14ac:dyDescent="0.45"/>
    <row r="512" s="143" customFormat="1" x14ac:dyDescent="0.45"/>
    <row r="513" s="143" customFormat="1" x14ac:dyDescent="0.45"/>
    <row r="514" s="143" customFormat="1" x14ac:dyDescent="0.45"/>
    <row r="515" s="143" customFormat="1" x14ac:dyDescent="0.45"/>
    <row r="516" s="143" customFormat="1" x14ac:dyDescent="0.45"/>
    <row r="517" s="143" customFormat="1" x14ac:dyDescent="0.45"/>
    <row r="518" s="143" customFormat="1" x14ac:dyDescent="0.45"/>
    <row r="519" s="143" customFormat="1" x14ac:dyDescent="0.45"/>
    <row r="520" s="143" customFormat="1" x14ac:dyDescent="0.45"/>
    <row r="521" s="143" customFormat="1" x14ac:dyDescent="0.45"/>
    <row r="522" s="143" customFormat="1" x14ac:dyDescent="0.45"/>
    <row r="523" s="143" customFormat="1" x14ac:dyDescent="0.45"/>
    <row r="524" s="143" customFormat="1" x14ac:dyDescent="0.45"/>
    <row r="525" s="143" customFormat="1" x14ac:dyDescent="0.45"/>
    <row r="526" s="143" customFormat="1" x14ac:dyDescent="0.45"/>
    <row r="527" s="143" customFormat="1" x14ac:dyDescent="0.45"/>
    <row r="528" s="143" customFormat="1" x14ac:dyDescent="0.45"/>
    <row r="529" s="143" customFormat="1" x14ac:dyDescent="0.45"/>
    <row r="530" s="143" customFormat="1" x14ac:dyDescent="0.45"/>
    <row r="531" s="143" customFormat="1" x14ac:dyDescent="0.45"/>
    <row r="532" s="143" customFormat="1" x14ac:dyDescent="0.45"/>
    <row r="533" s="143" customFormat="1" x14ac:dyDescent="0.45"/>
    <row r="534" s="143" customFormat="1" x14ac:dyDescent="0.45"/>
    <row r="535" s="143" customFormat="1" x14ac:dyDescent="0.45"/>
    <row r="536" s="143" customFormat="1" x14ac:dyDescent="0.45"/>
    <row r="537" s="143" customFormat="1" x14ac:dyDescent="0.45"/>
    <row r="538" s="143" customFormat="1" x14ac:dyDescent="0.45"/>
    <row r="539" s="143" customFormat="1" x14ac:dyDescent="0.45"/>
    <row r="540" s="143" customFormat="1" x14ac:dyDescent="0.45"/>
    <row r="541" s="143" customFormat="1" x14ac:dyDescent="0.45"/>
    <row r="542" s="143" customFormat="1" x14ac:dyDescent="0.45"/>
    <row r="543" s="143" customFormat="1" x14ac:dyDescent="0.45"/>
    <row r="544" s="143" customFormat="1" x14ac:dyDescent="0.45"/>
    <row r="545" s="143" customFormat="1" x14ac:dyDescent="0.45"/>
    <row r="546" s="143" customFormat="1" x14ac:dyDescent="0.45"/>
    <row r="547" s="143" customFormat="1" x14ac:dyDescent="0.45"/>
    <row r="548" s="143" customFormat="1" x14ac:dyDescent="0.45"/>
    <row r="549" s="143" customFormat="1" x14ac:dyDescent="0.45"/>
    <row r="550" s="143" customFormat="1" x14ac:dyDescent="0.45"/>
    <row r="551" s="143" customFormat="1" x14ac:dyDescent="0.45"/>
    <row r="552" s="143" customFormat="1" x14ac:dyDescent="0.45"/>
    <row r="553" s="143" customFormat="1" x14ac:dyDescent="0.45"/>
    <row r="554" s="143" customFormat="1" x14ac:dyDescent="0.45"/>
    <row r="555" s="143" customFormat="1" x14ac:dyDescent="0.45"/>
    <row r="556" s="143" customFormat="1" x14ac:dyDescent="0.45"/>
    <row r="557" s="143" customFormat="1" x14ac:dyDescent="0.45"/>
    <row r="558" s="143" customFormat="1" x14ac:dyDescent="0.45"/>
    <row r="559" s="143" customFormat="1" x14ac:dyDescent="0.45"/>
    <row r="560" s="143" customFormat="1" x14ac:dyDescent="0.45"/>
    <row r="561" s="143" customFormat="1" x14ac:dyDescent="0.45"/>
    <row r="562" s="143" customFormat="1" x14ac:dyDescent="0.45"/>
    <row r="563" s="143" customFormat="1" x14ac:dyDescent="0.45"/>
    <row r="564" s="143" customFormat="1" x14ac:dyDescent="0.45"/>
    <row r="565" s="143" customFormat="1" x14ac:dyDescent="0.45"/>
    <row r="566" s="143" customFormat="1" x14ac:dyDescent="0.45"/>
    <row r="567" s="143" customFormat="1" x14ac:dyDescent="0.45"/>
    <row r="568" s="143" customFormat="1" x14ac:dyDescent="0.45"/>
    <row r="569" s="143" customFormat="1" x14ac:dyDescent="0.45"/>
    <row r="570" s="143" customFormat="1" x14ac:dyDescent="0.45"/>
    <row r="571" s="143" customFormat="1" x14ac:dyDescent="0.45"/>
    <row r="572" s="143" customFormat="1" x14ac:dyDescent="0.45"/>
    <row r="573" s="143" customFormat="1" x14ac:dyDescent="0.45"/>
    <row r="574" s="143" customFormat="1" x14ac:dyDescent="0.45"/>
    <row r="575" s="143" customFormat="1" x14ac:dyDescent="0.45"/>
    <row r="576" s="143" customFormat="1" x14ac:dyDescent="0.45"/>
    <row r="577" s="143" customFormat="1" x14ac:dyDescent="0.45"/>
    <row r="578" s="143" customFormat="1" x14ac:dyDescent="0.45"/>
    <row r="579" s="143" customFormat="1" x14ac:dyDescent="0.45"/>
    <row r="580" s="143" customFormat="1" x14ac:dyDescent="0.45"/>
    <row r="581" s="143" customFormat="1" x14ac:dyDescent="0.45"/>
    <row r="582" s="143" customFormat="1" x14ac:dyDescent="0.45"/>
    <row r="583" s="143" customFormat="1" x14ac:dyDescent="0.45"/>
    <row r="584" s="143" customFormat="1" x14ac:dyDescent="0.45"/>
    <row r="585" s="143" customFormat="1" x14ac:dyDescent="0.45"/>
    <row r="586" s="143" customFormat="1" x14ac:dyDescent="0.45"/>
    <row r="587" s="143" customFormat="1" x14ac:dyDescent="0.45"/>
    <row r="588" s="143" customFormat="1" x14ac:dyDescent="0.45"/>
    <row r="589" s="143" customFormat="1" x14ac:dyDescent="0.45"/>
    <row r="590" s="143" customFormat="1" x14ac:dyDescent="0.45"/>
    <row r="591" s="143" customFormat="1" x14ac:dyDescent="0.45"/>
    <row r="592" s="143" customFormat="1" x14ac:dyDescent="0.45"/>
    <row r="593" s="143" customFormat="1" x14ac:dyDescent="0.45"/>
    <row r="594" s="143" customFormat="1" x14ac:dyDescent="0.45"/>
    <row r="595" s="143" customFormat="1" x14ac:dyDescent="0.45"/>
    <row r="596" s="143" customFormat="1" x14ac:dyDescent="0.45"/>
    <row r="597" s="143" customFormat="1" x14ac:dyDescent="0.45"/>
    <row r="598" s="143" customFormat="1" x14ac:dyDescent="0.45"/>
    <row r="599" s="143" customFormat="1" x14ac:dyDescent="0.45"/>
    <row r="600" s="143" customFormat="1" x14ac:dyDescent="0.45"/>
    <row r="601" s="143" customFormat="1" x14ac:dyDescent="0.45"/>
    <row r="602" s="143" customFormat="1" x14ac:dyDescent="0.45"/>
    <row r="603" s="143" customFormat="1" x14ac:dyDescent="0.45"/>
    <row r="604" s="143" customFormat="1" x14ac:dyDescent="0.45"/>
    <row r="605" s="143" customFormat="1" x14ac:dyDescent="0.45"/>
    <row r="606" s="143" customFormat="1" x14ac:dyDescent="0.45"/>
    <row r="607" s="143" customFormat="1" x14ac:dyDescent="0.45"/>
    <row r="608" s="143" customFormat="1" x14ac:dyDescent="0.45"/>
    <row r="609" s="143" customFormat="1" x14ac:dyDescent="0.45"/>
    <row r="610" s="143" customFormat="1" x14ac:dyDescent="0.45"/>
    <row r="611" s="143" customFormat="1" x14ac:dyDescent="0.45"/>
    <row r="612" s="143" customFormat="1" x14ac:dyDescent="0.45"/>
    <row r="613" s="143" customFormat="1" x14ac:dyDescent="0.45"/>
    <row r="614" s="143" customFormat="1" x14ac:dyDescent="0.45"/>
    <row r="615" s="143" customFormat="1" x14ac:dyDescent="0.45"/>
    <row r="616" s="143" customFormat="1" x14ac:dyDescent="0.45"/>
    <row r="617" s="143" customFormat="1" x14ac:dyDescent="0.45"/>
    <row r="618" s="143" customFormat="1" x14ac:dyDescent="0.45"/>
    <row r="619" s="143" customFormat="1" x14ac:dyDescent="0.45"/>
    <row r="620" s="143" customFormat="1" x14ac:dyDescent="0.45"/>
    <row r="621" s="143" customFormat="1" x14ac:dyDescent="0.45"/>
    <row r="622" s="143" customFormat="1" x14ac:dyDescent="0.45"/>
    <row r="623" s="143" customFormat="1" x14ac:dyDescent="0.45"/>
    <row r="624" s="143" customFormat="1" x14ac:dyDescent="0.45"/>
    <row r="625" s="143" customFormat="1" x14ac:dyDescent="0.45"/>
    <row r="626" s="143" customFormat="1" x14ac:dyDescent="0.45"/>
    <row r="627" s="143" customFormat="1" x14ac:dyDescent="0.45"/>
    <row r="628" s="143" customFormat="1" x14ac:dyDescent="0.45"/>
    <row r="629" s="143" customFormat="1" x14ac:dyDescent="0.45"/>
    <row r="630" s="143" customFormat="1" x14ac:dyDescent="0.45"/>
    <row r="631" s="143" customFormat="1" x14ac:dyDescent="0.45"/>
    <row r="632" s="143" customFormat="1" x14ac:dyDescent="0.45"/>
    <row r="633" s="143" customFormat="1" x14ac:dyDescent="0.45"/>
    <row r="634" s="143" customFormat="1" x14ac:dyDescent="0.45"/>
    <row r="635" s="143" customFormat="1" x14ac:dyDescent="0.45"/>
    <row r="636" s="143" customFormat="1" x14ac:dyDescent="0.45"/>
    <row r="637" s="143" customFormat="1" x14ac:dyDescent="0.45"/>
    <row r="638" s="143" customFormat="1" x14ac:dyDescent="0.45"/>
    <row r="639" s="143" customFormat="1" x14ac:dyDescent="0.45"/>
    <row r="640" s="143" customFormat="1" x14ac:dyDescent="0.45"/>
    <row r="641" s="143" customFormat="1" x14ac:dyDescent="0.45"/>
    <row r="642" s="143" customFormat="1" x14ac:dyDescent="0.45"/>
    <row r="643" s="143" customFormat="1" x14ac:dyDescent="0.45"/>
    <row r="644" s="143" customFormat="1" x14ac:dyDescent="0.45"/>
    <row r="645" s="143" customFormat="1" x14ac:dyDescent="0.45"/>
    <row r="646" s="143" customFormat="1" x14ac:dyDescent="0.45"/>
    <row r="647" s="143" customFormat="1" x14ac:dyDescent="0.45"/>
    <row r="648" s="143" customFormat="1" x14ac:dyDescent="0.45"/>
    <row r="649" s="143" customFormat="1" x14ac:dyDescent="0.45"/>
    <row r="650" s="143" customFormat="1" x14ac:dyDescent="0.45"/>
    <row r="651" s="143" customFormat="1" x14ac:dyDescent="0.45"/>
    <row r="652" s="143" customFormat="1" x14ac:dyDescent="0.45"/>
    <row r="653" s="143" customFormat="1" x14ac:dyDescent="0.45"/>
    <row r="654" s="143" customFormat="1" x14ac:dyDescent="0.45"/>
    <row r="655" s="143" customFormat="1" x14ac:dyDescent="0.45"/>
    <row r="656" s="143" customFormat="1" x14ac:dyDescent="0.45"/>
    <row r="657" s="143" customFormat="1" x14ac:dyDescent="0.45"/>
    <row r="658" s="143" customFormat="1" x14ac:dyDescent="0.45"/>
    <row r="659" s="143" customFormat="1" x14ac:dyDescent="0.45"/>
    <row r="660" s="143" customFormat="1" x14ac:dyDescent="0.45"/>
    <row r="661" s="143" customFormat="1" x14ac:dyDescent="0.45"/>
    <row r="662" s="143" customFormat="1" x14ac:dyDescent="0.45"/>
    <row r="663" s="143" customFormat="1" x14ac:dyDescent="0.45"/>
    <row r="664" s="143" customFormat="1" x14ac:dyDescent="0.45"/>
    <row r="665" s="143" customFormat="1" x14ac:dyDescent="0.45"/>
    <row r="666" s="143" customFormat="1" x14ac:dyDescent="0.45"/>
    <row r="667" s="143" customFormat="1" x14ac:dyDescent="0.45"/>
    <row r="668" s="143" customFormat="1" x14ac:dyDescent="0.45"/>
    <row r="669" s="143" customFormat="1" x14ac:dyDescent="0.45"/>
    <row r="670" s="143" customFormat="1" x14ac:dyDescent="0.45"/>
    <row r="671" s="143" customFormat="1" x14ac:dyDescent="0.45"/>
    <row r="672" s="143" customFormat="1" x14ac:dyDescent="0.45"/>
    <row r="673" s="143" customFormat="1" x14ac:dyDescent="0.45"/>
    <row r="674" s="143" customFormat="1" x14ac:dyDescent="0.45"/>
    <row r="675" s="143" customFormat="1" x14ac:dyDescent="0.45"/>
    <row r="676" s="143" customFormat="1" x14ac:dyDescent="0.45"/>
    <row r="677" s="143" customFormat="1" x14ac:dyDescent="0.45"/>
    <row r="678" s="143" customFormat="1" x14ac:dyDescent="0.45"/>
    <row r="679" s="143" customFormat="1" x14ac:dyDescent="0.45"/>
    <row r="680" s="143" customFormat="1" x14ac:dyDescent="0.45"/>
    <row r="681" s="143" customFormat="1" x14ac:dyDescent="0.45"/>
    <row r="682" s="143" customFormat="1" x14ac:dyDescent="0.45"/>
    <row r="683" s="143" customFormat="1" x14ac:dyDescent="0.45"/>
    <row r="684" s="143" customFormat="1" x14ac:dyDescent="0.45"/>
    <row r="685" s="143" customFormat="1" x14ac:dyDescent="0.45"/>
    <row r="686" s="143" customFormat="1" x14ac:dyDescent="0.45"/>
    <row r="687" s="143" customFormat="1" x14ac:dyDescent="0.45"/>
    <row r="688" s="143" customFormat="1" x14ac:dyDescent="0.45"/>
    <row r="689" s="143" customFormat="1" x14ac:dyDescent="0.45"/>
    <row r="690" s="143" customFormat="1" x14ac:dyDescent="0.45"/>
    <row r="691" s="143" customFormat="1" x14ac:dyDescent="0.45"/>
    <row r="692" s="143" customFormat="1" x14ac:dyDescent="0.45"/>
    <row r="693" s="143" customFormat="1" x14ac:dyDescent="0.45"/>
    <row r="694" s="143" customFormat="1" x14ac:dyDescent="0.45"/>
    <row r="695" s="143" customFormat="1" x14ac:dyDescent="0.45"/>
    <row r="696" s="143" customFormat="1" x14ac:dyDescent="0.45"/>
    <row r="697" s="143" customFormat="1" x14ac:dyDescent="0.45"/>
    <row r="698" s="143" customFormat="1" x14ac:dyDescent="0.45"/>
    <row r="699" s="143" customFormat="1" x14ac:dyDescent="0.45"/>
    <row r="700" s="143" customFormat="1" x14ac:dyDescent="0.45"/>
    <row r="701" s="143" customFormat="1" x14ac:dyDescent="0.45"/>
    <row r="702" s="143" customFormat="1" x14ac:dyDescent="0.45"/>
    <row r="703" s="143" customFormat="1" x14ac:dyDescent="0.45"/>
    <row r="704" s="143" customFormat="1" x14ac:dyDescent="0.45"/>
    <row r="705" s="143" customFormat="1" x14ac:dyDescent="0.45"/>
    <row r="706" s="143" customFormat="1" x14ac:dyDescent="0.45"/>
    <row r="707" s="143" customFormat="1" x14ac:dyDescent="0.45"/>
    <row r="708" s="143" customFormat="1" x14ac:dyDescent="0.45"/>
    <row r="709" s="143" customFormat="1" x14ac:dyDescent="0.45"/>
    <row r="710" s="143" customFormat="1" x14ac:dyDescent="0.45"/>
    <row r="711" s="143" customFormat="1" x14ac:dyDescent="0.45"/>
    <row r="712" s="143" customFormat="1" x14ac:dyDescent="0.45"/>
    <row r="713" s="143" customFormat="1" x14ac:dyDescent="0.45"/>
    <row r="714" s="143" customFormat="1" x14ac:dyDescent="0.45"/>
    <row r="715" s="143" customFormat="1" x14ac:dyDescent="0.45"/>
    <row r="716" s="143" customFormat="1" x14ac:dyDescent="0.45"/>
    <row r="717" s="143" customFormat="1" x14ac:dyDescent="0.45"/>
    <row r="718" s="143" customFormat="1" x14ac:dyDescent="0.45"/>
    <row r="719" s="143" customFormat="1" x14ac:dyDescent="0.45"/>
    <row r="720" s="143" customFormat="1" x14ac:dyDescent="0.45"/>
    <row r="721" s="143" customFormat="1" x14ac:dyDescent="0.45"/>
    <row r="722" s="143" customFormat="1" x14ac:dyDescent="0.45"/>
    <row r="723" s="143" customFormat="1" x14ac:dyDescent="0.45"/>
    <row r="724" s="143" customFormat="1" x14ac:dyDescent="0.45"/>
    <row r="725" s="143" customFormat="1" x14ac:dyDescent="0.45"/>
    <row r="726" s="143" customFormat="1" x14ac:dyDescent="0.45"/>
    <row r="727" s="143" customFormat="1" x14ac:dyDescent="0.45"/>
    <row r="728" s="143" customFormat="1" x14ac:dyDescent="0.45"/>
    <row r="729" s="143" customFormat="1" x14ac:dyDescent="0.45"/>
    <row r="730" s="143" customFormat="1" x14ac:dyDescent="0.45"/>
    <row r="731" s="143" customFormat="1" x14ac:dyDescent="0.45"/>
    <row r="732" s="143" customFormat="1" x14ac:dyDescent="0.45"/>
    <row r="733" s="143" customFormat="1" x14ac:dyDescent="0.45"/>
    <row r="734" s="143" customFormat="1" x14ac:dyDescent="0.45"/>
    <row r="735" s="143" customFormat="1" x14ac:dyDescent="0.45"/>
    <row r="736" s="143" customFormat="1" x14ac:dyDescent="0.45"/>
    <row r="737" s="143" customFormat="1" x14ac:dyDescent="0.45"/>
    <row r="738" s="143" customFormat="1" x14ac:dyDescent="0.45"/>
    <row r="739" s="143" customFormat="1" x14ac:dyDescent="0.45"/>
    <row r="740" s="143" customFormat="1" x14ac:dyDescent="0.45"/>
    <row r="741" s="143" customFormat="1" x14ac:dyDescent="0.45"/>
    <row r="742" s="143" customFormat="1" x14ac:dyDescent="0.45"/>
    <row r="743" s="143" customFormat="1" x14ac:dyDescent="0.45"/>
    <row r="744" s="143" customFormat="1" x14ac:dyDescent="0.45"/>
    <row r="745" s="143" customFormat="1" x14ac:dyDescent="0.45"/>
    <row r="746" s="143" customFormat="1" x14ac:dyDescent="0.45"/>
    <row r="747" s="143" customFormat="1" x14ac:dyDescent="0.45"/>
    <row r="748" s="143" customFormat="1" x14ac:dyDescent="0.45"/>
    <row r="749" s="143" customFormat="1" x14ac:dyDescent="0.45"/>
    <row r="750" s="143" customFormat="1" x14ac:dyDescent="0.45"/>
    <row r="751" s="143" customFormat="1" x14ac:dyDescent="0.45"/>
    <row r="752" s="143" customFormat="1" x14ac:dyDescent="0.45"/>
    <row r="753" s="143" customFormat="1" x14ac:dyDescent="0.45"/>
    <row r="754" s="143" customFormat="1" x14ac:dyDescent="0.45"/>
    <row r="755" s="143" customFormat="1" x14ac:dyDescent="0.45"/>
    <row r="756" s="143" customFormat="1" x14ac:dyDescent="0.45"/>
    <row r="757" s="143" customFormat="1" x14ac:dyDescent="0.45"/>
    <row r="758" s="143" customFormat="1" x14ac:dyDescent="0.45"/>
    <row r="759" s="143" customFormat="1" x14ac:dyDescent="0.45"/>
    <row r="760" s="143" customFormat="1" x14ac:dyDescent="0.45"/>
    <row r="761" s="143" customFormat="1" x14ac:dyDescent="0.45"/>
    <row r="762" s="143" customFormat="1" x14ac:dyDescent="0.45"/>
    <row r="763" s="143" customFormat="1" x14ac:dyDescent="0.45"/>
    <row r="764" s="143" customFormat="1" x14ac:dyDescent="0.45"/>
    <row r="765" s="143" customFormat="1" x14ac:dyDescent="0.45"/>
    <row r="766" s="143" customFormat="1" x14ac:dyDescent="0.45"/>
    <row r="767" s="143" customFormat="1" x14ac:dyDescent="0.45"/>
    <row r="768" s="143" customFormat="1" x14ac:dyDescent="0.45"/>
    <row r="769" s="143" customFormat="1" x14ac:dyDescent="0.45"/>
    <row r="770" s="143" customFormat="1" x14ac:dyDescent="0.45"/>
    <row r="771" s="143" customFormat="1" x14ac:dyDescent="0.45"/>
    <row r="772" s="143" customFormat="1" x14ac:dyDescent="0.45"/>
    <row r="773" s="143" customFormat="1" x14ac:dyDescent="0.45"/>
    <row r="774" s="143" customFormat="1" x14ac:dyDescent="0.45"/>
    <row r="775" s="143" customFormat="1" x14ac:dyDescent="0.45"/>
    <row r="776" s="143" customFormat="1" x14ac:dyDescent="0.45"/>
    <row r="777" s="143" customFormat="1" x14ac:dyDescent="0.45"/>
    <row r="778" s="143" customFormat="1" x14ac:dyDescent="0.45"/>
    <row r="779" s="143" customFormat="1" x14ac:dyDescent="0.45"/>
    <row r="780" s="143" customFormat="1" x14ac:dyDescent="0.45"/>
    <row r="781" s="143" customFormat="1" x14ac:dyDescent="0.45"/>
    <row r="782" s="143" customFormat="1" x14ac:dyDescent="0.45"/>
    <row r="783" s="143" customFormat="1" x14ac:dyDescent="0.45"/>
    <row r="784" s="143" customFormat="1" x14ac:dyDescent="0.45"/>
    <row r="785" s="143" customFormat="1" x14ac:dyDescent="0.45"/>
    <row r="786" s="143" customFormat="1" x14ac:dyDescent="0.45"/>
    <row r="787" s="143" customFormat="1" x14ac:dyDescent="0.45"/>
    <row r="788" s="143" customFormat="1" x14ac:dyDescent="0.45"/>
    <row r="789" s="143" customFormat="1" x14ac:dyDescent="0.45"/>
    <row r="790" s="143" customFormat="1" x14ac:dyDescent="0.45"/>
    <row r="791" s="143" customFormat="1" x14ac:dyDescent="0.45"/>
    <row r="792" s="143" customFormat="1" x14ac:dyDescent="0.45"/>
    <row r="793" s="143" customFormat="1" x14ac:dyDescent="0.45"/>
    <row r="794" s="143" customFormat="1" x14ac:dyDescent="0.45"/>
    <row r="795" s="143" customFormat="1" x14ac:dyDescent="0.45"/>
    <row r="796" s="143" customFormat="1" x14ac:dyDescent="0.45"/>
    <row r="797" s="143" customFormat="1" x14ac:dyDescent="0.45"/>
    <row r="798" s="143" customFormat="1" x14ac:dyDescent="0.45"/>
    <row r="799" s="143" customFormat="1" x14ac:dyDescent="0.45"/>
    <row r="800" s="143" customFormat="1" x14ac:dyDescent="0.45"/>
    <row r="801" s="143" customFormat="1" x14ac:dyDescent="0.45"/>
    <row r="802" s="143" customFormat="1" x14ac:dyDescent="0.45"/>
    <row r="803" s="143" customFormat="1" x14ac:dyDescent="0.45"/>
    <row r="804" s="143" customFormat="1" x14ac:dyDescent="0.45"/>
    <row r="805" s="143" customFormat="1" x14ac:dyDescent="0.45"/>
    <row r="806" s="143" customFormat="1" x14ac:dyDescent="0.45"/>
    <row r="807" s="143" customFormat="1" x14ac:dyDescent="0.45"/>
    <row r="808" s="143" customFormat="1" x14ac:dyDescent="0.45"/>
    <row r="809" s="143" customFormat="1" x14ac:dyDescent="0.45"/>
    <row r="810" s="143" customFormat="1" x14ac:dyDescent="0.45"/>
    <row r="811" s="143" customFormat="1" x14ac:dyDescent="0.45"/>
    <row r="812" s="143" customFormat="1" x14ac:dyDescent="0.45"/>
    <row r="813" s="143" customFormat="1" x14ac:dyDescent="0.45"/>
    <row r="814" s="143" customFormat="1" x14ac:dyDescent="0.45"/>
    <row r="815" s="143" customFormat="1" x14ac:dyDescent="0.45"/>
    <row r="816" s="143" customFormat="1" x14ac:dyDescent="0.45"/>
    <row r="817" s="143" customFormat="1" x14ac:dyDescent="0.45"/>
    <row r="818" s="143" customFormat="1" x14ac:dyDescent="0.45"/>
    <row r="819" s="143" customFormat="1" x14ac:dyDescent="0.45"/>
    <row r="820" s="143" customFormat="1" x14ac:dyDescent="0.45"/>
    <row r="821" s="143" customFormat="1" x14ac:dyDescent="0.45"/>
    <row r="822" s="143" customFormat="1" x14ac:dyDescent="0.45"/>
    <row r="823" s="143" customFormat="1" x14ac:dyDescent="0.45"/>
    <row r="824" s="143" customFormat="1" x14ac:dyDescent="0.45"/>
    <row r="825" s="143" customFormat="1" x14ac:dyDescent="0.45"/>
    <row r="826" s="143" customFormat="1" x14ac:dyDescent="0.45"/>
    <row r="827" s="143" customFormat="1" x14ac:dyDescent="0.45"/>
    <row r="828" s="143" customFormat="1" x14ac:dyDescent="0.45"/>
    <row r="829" s="143" customFormat="1" x14ac:dyDescent="0.45"/>
    <row r="830" s="143" customFormat="1" x14ac:dyDescent="0.45"/>
    <row r="831" s="143" customFormat="1" x14ac:dyDescent="0.45"/>
    <row r="832" s="143" customFormat="1" x14ac:dyDescent="0.45"/>
    <row r="833" s="143" customFormat="1" x14ac:dyDescent="0.45"/>
    <row r="834" s="143" customFormat="1" x14ac:dyDescent="0.45"/>
    <row r="835" s="143" customFormat="1" x14ac:dyDescent="0.45"/>
    <row r="836" s="143" customFormat="1" x14ac:dyDescent="0.45"/>
    <row r="837" s="143" customFormat="1" x14ac:dyDescent="0.45"/>
    <row r="838" s="143" customFormat="1" x14ac:dyDescent="0.45"/>
    <row r="839" s="143" customFormat="1" x14ac:dyDescent="0.45"/>
    <row r="840" s="143" customFormat="1" x14ac:dyDescent="0.45"/>
    <row r="841" s="143" customFormat="1" x14ac:dyDescent="0.45"/>
    <row r="842" s="143" customFormat="1" x14ac:dyDescent="0.45"/>
    <row r="843" s="143" customFormat="1" x14ac:dyDescent="0.45"/>
    <row r="844" s="143" customFormat="1" x14ac:dyDescent="0.45"/>
    <row r="845" s="143" customFormat="1" x14ac:dyDescent="0.45"/>
    <row r="846" s="143" customFormat="1" x14ac:dyDescent="0.45"/>
    <row r="847" s="143" customFormat="1" x14ac:dyDescent="0.45"/>
    <row r="848" s="143" customFormat="1" x14ac:dyDescent="0.45"/>
    <row r="849" s="143" customFormat="1" x14ac:dyDescent="0.45"/>
    <row r="850" s="143" customFormat="1" x14ac:dyDescent="0.45"/>
    <row r="851" s="143" customFormat="1" x14ac:dyDescent="0.45"/>
    <row r="852" s="143" customFormat="1" x14ac:dyDescent="0.45"/>
    <row r="853" s="143" customFormat="1" x14ac:dyDescent="0.45"/>
    <row r="854" s="143" customFormat="1" x14ac:dyDescent="0.45"/>
    <row r="855" s="143" customFormat="1" x14ac:dyDescent="0.45"/>
    <row r="856" s="143" customFormat="1" x14ac:dyDescent="0.45"/>
    <row r="857" s="143" customFormat="1" x14ac:dyDescent="0.45"/>
    <row r="858" s="143" customFormat="1" x14ac:dyDescent="0.45"/>
    <row r="859" s="143" customFormat="1" x14ac:dyDescent="0.45"/>
    <row r="860" s="143" customFormat="1" x14ac:dyDescent="0.45"/>
    <row r="861" s="143" customFormat="1" x14ac:dyDescent="0.45"/>
    <row r="862" s="143" customFormat="1" x14ac:dyDescent="0.45"/>
    <row r="863" s="143" customFormat="1" x14ac:dyDescent="0.45"/>
    <row r="864" s="143" customFormat="1" x14ac:dyDescent="0.45"/>
    <row r="865" s="143" customFormat="1" x14ac:dyDescent="0.45"/>
    <row r="866" s="143" customFormat="1" x14ac:dyDescent="0.45"/>
    <row r="867" s="143" customFormat="1" x14ac:dyDescent="0.45"/>
    <row r="868" s="143" customFormat="1" x14ac:dyDescent="0.45"/>
    <row r="869" s="143" customFormat="1" x14ac:dyDescent="0.45"/>
    <row r="870" s="143" customFormat="1" x14ac:dyDescent="0.45"/>
    <row r="871" s="143" customFormat="1" x14ac:dyDescent="0.45"/>
    <row r="872" s="143" customFormat="1" x14ac:dyDescent="0.45"/>
    <row r="873" s="143" customFormat="1" x14ac:dyDescent="0.45"/>
    <row r="874" s="143" customFormat="1" x14ac:dyDescent="0.45"/>
    <row r="875" s="143" customFormat="1" x14ac:dyDescent="0.45"/>
    <row r="876" s="143" customFormat="1" x14ac:dyDescent="0.45"/>
    <row r="877" s="143" customFormat="1" x14ac:dyDescent="0.45"/>
    <row r="878" s="143" customFormat="1" x14ac:dyDescent="0.45"/>
    <row r="879" s="143" customFormat="1" x14ac:dyDescent="0.45"/>
    <row r="880" s="143" customFormat="1" x14ac:dyDescent="0.45"/>
    <row r="881" s="143" customFormat="1" x14ac:dyDescent="0.45"/>
    <row r="882" s="143" customFormat="1" x14ac:dyDescent="0.45"/>
    <row r="883" s="143" customFormat="1" x14ac:dyDescent="0.45"/>
    <row r="884" s="143" customFormat="1" x14ac:dyDescent="0.45"/>
    <row r="885" s="143" customFormat="1" x14ac:dyDescent="0.45"/>
    <row r="886" s="143" customFormat="1" x14ac:dyDescent="0.45"/>
    <row r="887" s="143" customFormat="1" x14ac:dyDescent="0.45"/>
    <row r="888" s="143" customFormat="1" x14ac:dyDescent="0.45"/>
    <row r="889" s="143" customFormat="1" x14ac:dyDescent="0.45"/>
    <row r="890" s="143" customFormat="1" x14ac:dyDescent="0.45"/>
    <row r="891" s="143" customFormat="1" x14ac:dyDescent="0.45"/>
    <row r="892" s="143" customFormat="1" x14ac:dyDescent="0.45"/>
    <row r="893" s="143" customFormat="1" x14ac:dyDescent="0.45"/>
    <row r="894" s="143" customFormat="1" x14ac:dyDescent="0.45"/>
    <row r="895" s="143" customFormat="1" x14ac:dyDescent="0.45"/>
    <row r="896" s="143" customFormat="1" x14ac:dyDescent="0.45"/>
    <row r="897" s="143" customFormat="1" x14ac:dyDescent="0.45"/>
    <row r="898" s="143" customFormat="1" x14ac:dyDescent="0.45"/>
    <row r="899" s="143" customFormat="1" x14ac:dyDescent="0.45"/>
    <row r="900" s="143" customFormat="1" x14ac:dyDescent="0.45"/>
    <row r="901" s="143" customFormat="1" x14ac:dyDescent="0.45"/>
    <row r="902" s="143" customFormat="1" x14ac:dyDescent="0.45"/>
    <row r="903" s="143" customFormat="1" x14ac:dyDescent="0.45"/>
    <row r="904" s="143" customFormat="1" x14ac:dyDescent="0.45"/>
    <row r="905" s="143" customFormat="1" x14ac:dyDescent="0.45"/>
    <row r="906" s="143" customFormat="1" x14ac:dyDescent="0.45"/>
    <row r="907" s="143" customFormat="1" x14ac:dyDescent="0.45"/>
    <row r="908" s="143" customFormat="1" x14ac:dyDescent="0.45"/>
    <row r="909" s="143" customFormat="1" x14ac:dyDescent="0.45"/>
    <row r="910" s="143" customFormat="1" x14ac:dyDescent="0.45"/>
    <row r="911" s="143" customFormat="1" x14ac:dyDescent="0.45"/>
    <row r="912" s="143" customFormat="1" x14ac:dyDescent="0.45"/>
    <row r="913" s="143" customFormat="1" x14ac:dyDescent="0.45"/>
    <row r="914" s="143" customFormat="1" x14ac:dyDescent="0.45"/>
    <row r="915" s="143" customFormat="1" x14ac:dyDescent="0.45"/>
    <row r="916" s="143" customFormat="1" x14ac:dyDescent="0.45"/>
    <row r="917" s="143" customFormat="1" x14ac:dyDescent="0.45"/>
    <row r="918" s="143" customFormat="1" x14ac:dyDescent="0.45"/>
    <row r="919" s="143" customFormat="1" x14ac:dyDescent="0.45"/>
    <row r="920" s="143" customFormat="1" x14ac:dyDescent="0.45"/>
    <row r="921" s="143" customFormat="1" x14ac:dyDescent="0.45"/>
    <row r="922" s="143" customFormat="1" x14ac:dyDescent="0.45"/>
    <row r="923" s="143" customFormat="1" x14ac:dyDescent="0.45"/>
    <row r="924" s="143" customFormat="1" x14ac:dyDescent="0.45"/>
    <row r="925" s="143" customFormat="1" x14ac:dyDescent="0.45"/>
    <row r="926" s="143" customFormat="1" x14ac:dyDescent="0.45"/>
    <row r="927" s="143" customFormat="1" x14ac:dyDescent="0.45"/>
    <row r="928" s="143" customFormat="1" x14ac:dyDescent="0.45"/>
    <row r="929" s="143" customFormat="1" x14ac:dyDescent="0.45"/>
    <row r="930" s="143" customFormat="1" x14ac:dyDescent="0.45"/>
    <row r="931" s="143" customFormat="1" x14ac:dyDescent="0.45"/>
    <row r="932" s="143" customFormat="1" x14ac:dyDescent="0.45"/>
    <row r="933" s="143" customFormat="1" x14ac:dyDescent="0.45"/>
    <row r="934" s="143" customFormat="1" x14ac:dyDescent="0.45"/>
    <row r="935" s="143" customFormat="1" x14ac:dyDescent="0.45"/>
    <row r="936" s="143" customFormat="1" x14ac:dyDescent="0.45"/>
    <row r="937" s="143" customFormat="1" x14ac:dyDescent="0.45"/>
    <row r="938" s="143" customFormat="1" x14ac:dyDescent="0.45"/>
    <row r="939" s="143" customFormat="1" x14ac:dyDescent="0.45"/>
    <row r="940" s="143" customFormat="1" x14ac:dyDescent="0.45"/>
    <row r="941" s="143" customFormat="1" x14ac:dyDescent="0.45"/>
    <row r="942" s="143" customFormat="1" x14ac:dyDescent="0.45"/>
    <row r="943" s="143" customFormat="1" x14ac:dyDescent="0.45"/>
    <row r="944" s="143" customFormat="1" x14ac:dyDescent="0.45"/>
    <row r="945" s="143" customFormat="1" x14ac:dyDescent="0.45"/>
    <row r="946" s="143" customFormat="1" x14ac:dyDescent="0.45"/>
    <row r="947" s="143" customFormat="1" x14ac:dyDescent="0.45"/>
    <row r="948" s="143" customFormat="1" x14ac:dyDescent="0.45"/>
    <row r="949" s="143" customFormat="1" x14ac:dyDescent="0.45"/>
    <row r="950" s="143" customFormat="1" x14ac:dyDescent="0.45"/>
    <row r="951" s="143" customFormat="1" x14ac:dyDescent="0.45"/>
    <row r="952" s="143" customFormat="1" x14ac:dyDescent="0.45"/>
    <row r="953" s="143" customFormat="1" x14ac:dyDescent="0.45"/>
    <row r="954" s="143" customFormat="1" x14ac:dyDescent="0.45"/>
    <row r="955" s="143" customFormat="1" x14ac:dyDescent="0.45"/>
    <row r="956" s="143" customFormat="1" x14ac:dyDescent="0.45"/>
    <row r="957" s="143" customFormat="1" x14ac:dyDescent="0.45"/>
    <row r="958" s="143" customFormat="1" x14ac:dyDescent="0.45"/>
    <row r="959" s="143" customFormat="1" x14ac:dyDescent="0.45"/>
    <row r="960" s="143" customFormat="1" x14ac:dyDescent="0.45"/>
    <row r="961" s="143" customFormat="1" x14ac:dyDescent="0.45"/>
    <row r="962" s="143" customFormat="1" x14ac:dyDescent="0.45"/>
    <row r="963" s="143" customFormat="1" x14ac:dyDescent="0.45"/>
    <row r="964" s="143" customFormat="1" x14ac:dyDescent="0.45"/>
    <row r="965" s="143" customFormat="1" x14ac:dyDescent="0.45"/>
    <row r="966" s="143" customFormat="1" x14ac:dyDescent="0.45"/>
    <row r="967" s="143" customFormat="1" x14ac:dyDescent="0.45"/>
    <row r="968" s="143" customFormat="1" x14ac:dyDescent="0.45"/>
    <row r="969" s="143" customFormat="1" x14ac:dyDescent="0.45"/>
    <row r="970" s="143" customFormat="1" x14ac:dyDescent="0.45"/>
    <row r="971" s="143" customFormat="1" x14ac:dyDescent="0.45"/>
    <row r="972" s="143" customFormat="1" x14ac:dyDescent="0.45"/>
    <row r="973" s="143" customFormat="1" x14ac:dyDescent="0.45"/>
    <row r="974" s="143" customFormat="1" x14ac:dyDescent="0.45"/>
    <row r="975" s="143" customFormat="1" x14ac:dyDescent="0.45"/>
    <row r="976" s="143" customFormat="1" x14ac:dyDescent="0.45"/>
    <row r="977" s="143" customFormat="1" x14ac:dyDescent="0.45"/>
    <row r="978" s="143" customFormat="1" x14ac:dyDescent="0.45"/>
    <row r="979" s="143" customFormat="1" x14ac:dyDescent="0.45"/>
    <row r="980" s="143" customFormat="1" x14ac:dyDescent="0.45"/>
    <row r="981" s="143" customFormat="1" x14ac:dyDescent="0.45"/>
    <row r="982" s="143" customFormat="1" x14ac:dyDescent="0.45"/>
    <row r="983" s="143" customFormat="1" x14ac:dyDescent="0.45"/>
    <row r="984" s="143" customFormat="1" x14ac:dyDescent="0.45"/>
    <row r="985" s="143" customFormat="1" x14ac:dyDescent="0.45"/>
    <row r="986" s="143" customFormat="1" x14ac:dyDescent="0.45"/>
    <row r="987" s="143" customFormat="1" x14ac:dyDescent="0.45"/>
    <row r="988" s="143" customFormat="1" x14ac:dyDescent="0.45"/>
    <row r="989" s="143" customFormat="1" x14ac:dyDescent="0.45"/>
    <row r="990" s="143" customFormat="1" x14ac:dyDescent="0.45"/>
    <row r="991" s="143" customFormat="1" x14ac:dyDescent="0.45"/>
    <row r="992" s="143" customFormat="1" x14ac:dyDescent="0.45"/>
    <row r="993" s="143" customFormat="1" x14ac:dyDescent="0.45"/>
    <row r="994" s="143" customFormat="1" x14ac:dyDescent="0.45"/>
    <row r="995" s="143" customFormat="1" x14ac:dyDescent="0.45"/>
    <row r="996" s="143" customFormat="1" x14ac:dyDescent="0.45"/>
    <row r="997" s="143" customFormat="1" x14ac:dyDescent="0.45"/>
    <row r="998" s="143" customFormat="1" x14ac:dyDescent="0.45"/>
    <row r="999" s="143" customFormat="1" x14ac:dyDescent="0.45"/>
    <row r="1000" s="143" customFormat="1" x14ac:dyDescent="0.45"/>
    <row r="1001" s="143" customFormat="1" x14ac:dyDescent="0.45"/>
    <row r="1002" s="143" customFormat="1" x14ac:dyDescent="0.45"/>
    <row r="1003" s="143" customFormat="1" x14ac:dyDescent="0.45"/>
    <row r="1004" s="143" customFormat="1" x14ac:dyDescent="0.45"/>
    <row r="1005" s="143" customFormat="1" x14ac:dyDescent="0.45"/>
    <row r="1006" s="143" customFormat="1" x14ac:dyDescent="0.45"/>
    <row r="1007" s="143" customFormat="1" x14ac:dyDescent="0.45"/>
    <row r="1008" s="143" customFormat="1" x14ac:dyDescent="0.45"/>
    <row r="1009" s="143" customFormat="1" x14ac:dyDescent="0.45"/>
    <row r="1010" s="143" customFormat="1" x14ac:dyDescent="0.45"/>
    <row r="1011" s="143" customFormat="1" x14ac:dyDescent="0.45"/>
    <row r="1012" s="143" customFormat="1" x14ac:dyDescent="0.45"/>
    <row r="1013" s="143" customFormat="1" x14ac:dyDescent="0.45"/>
    <row r="1014" s="143" customFormat="1" x14ac:dyDescent="0.45"/>
    <row r="1015" s="143" customFormat="1" x14ac:dyDescent="0.45"/>
    <row r="1016" s="143" customFormat="1" x14ac:dyDescent="0.45"/>
    <row r="1017" s="143" customFormat="1" x14ac:dyDescent="0.45"/>
    <row r="1018" s="143" customFormat="1" x14ac:dyDescent="0.45"/>
    <row r="1019" s="143" customFormat="1" x14ac:dyDescent="0.45"/>
    <row r="1020" s="143" customFormat="1" x14ac:dyDescent="0.45"/>
    <row r="1021" s="143" customFormat="1" x14ac:dyDescent="0.45"/>
    <row r="1022" s="143" customFormat="1" x14ac:dyDescent="0.45"/>
    <row r="1023" s="143" customFormat="1" x14ac:dyDescent="0.45"/>
    <row r="1024" s="143" customFormat="1" x14ac:dyDescent="0.45"/>
    <row r="1025" s="143" customFormat="1" x14ac:dyDescent="0.45"/>
    <row r="1026" s="143" customFormat="1" x14ac:dyDescent="0.45"/>
    <row r="1027" s="143" customFormat="1" x14ac:dyDescent="0.45"/>
    <row r="1028" s="143" customFormat="1" x14ac:dyDescent="0.45"/>
    <row r="1029" s="143" customFormat="1" x14ac:dyDescent="0.45"/>
    <row r="1030" s="143" customFormat="1" x14ac:dyDescent="0.45"/>
    <row r="1031" s="143" customFormat="1" x14ac:dyDescent="0.45"/>
    <row r="1032" s="143" customFormat="1" x14ac:dyDescent="0.45"/>
    <row r="1033" s="143" customFormat="1" x14ac:dyDescent="0.45"/>
    <row r="1034" s="143" customFormat="1" x14ac:dyDescent="0.45"/>
    <row r="1035" s="143" customFormat="1" x14ac:dyDescent="0.45"/>
    <row r="1036" s="143" customFormat="1" x14ac:dyDescent="0.45"/>
    <row r="1037" s="143" customFormat="1" x14ac:dyDescent="0.45"/>
    <row r="1038" s="143" customFormat="1" x14ac:dyDescent="0.45"/>
    <row r="1039" s="143" customFormat="1" x14ac:dyDescent="0.45"/>
    <row r="1040" s="143" customFormat="1" x14ac:dyDescent="0.45"/>
    <row r="1041" s="143" customFormat="1" x14ac:dyDescent="0.45"/>
    <row r="1042" s="143" customFormat="1" x14ac:dyDescent="0.45"/>
    <row r="1043" s="143" customFormat="1" x14ac:dyDescent="0.45"/>
    <row r="1044" s="143" customFormat="1" x14ac:dyDescent="0.45"/>
    <row r="1045" s="143" customFormat="1" x14ac:dyDescent="0.45"/>
    <row r="1046" s="143" customFormat="1" x14ac:dyDescent="0.45"/>
    <row r="1047" s="143" customFormat="1" x14ac:dyDescent="0.45"/>
    <row r="1048" s="143" customFormat="1" x14ac:dyDescent="0.45"/>
    <row r="1049" s="143" customFormat="1" x14ac:dyDescent="0.45"/>
    <row r="1050" s="143" customFormat="1" x14ac:dyDescent="0.45"/>
    <row r="1051" s="143" customFormat="1" x14ac:dyDescent="0.45"/>
    <row r="1052" s="143" customFormat="1" x14ac:dyDescent="0.45"/>
    <row r="1053" s="143" customFormat="1" x14ac:dyDescent="0.45"/>
    <row r="1054" s="143" customFormat="1" x14ac:dyDescent="0.45"/>
    <row r="1055" s="143" customFormat="1" x14ac:dyDescent="0.45"/>
    <row r="1056" s="143" customFormat="1" x14ac:dyDescent="0.45"/>
    <row r="1057" s="143" customFormat="1" x14ac:dyDescent="0.45"/>
    <row r="1058" s="143" customFormat="1" x14ac:dyDescent="0.45"/>
    <row r="1059" s="143" customFormat="1" x14ac:dyDescent="0.45"/>
    <row r="1060" s="143" customFormat="1" x14ac:dyDescent="0.45"/>
    <row r="1061" s="143" customFormat="1" x14ac:dyDescent="0.45"/>
    <row r="1062" s="143" customFormat="1" x14ac:dyDescent="0.45"/>
    <row r="1063" s="143" customFormat="1" x14ac:dyDescent="0.45"/>
    <row r="1064" s="143" customFormat="1" x14ac:dyDescent="0.45"/>
    <row r="1065" s="143" customFormat="1" x14ac:dyDescent="0.45"/>
    <row r="1066" s="143" customFormat="1" x14ac:dyDescent="0.45"/>
    <row r="1067" s="143" customFormat="1" x14ac:dyDescent="0.45"/>
    <row r="1068" s="143" customFormat="1" x14ac:dyDescent="0.45"/>
    <row r="1069" s="143" customFormat="1" x14ac:dyDescent="0.45"/>
    <row r="1070" s="143" customFormat="1" x14ac:dyDescent="0.45"/>
    <row r="1071" s="143" customFormat="1" x14ac:dyDescent="0.45"/>
    <row r="1072" s="143" customFormat="1" x14ac:dyDescent="0.45"/>
    <row r="1073" s="143" customFormat="1" x14ac:dyDescent="0.45"/>
    <row r="1074" s="143" customFormat="1" x14ac:dyDescent="0.45"/>
    <row r="1075" s="143" customFormat="1" x14ac:dyDescent="0.45"/>
    <row r="1076" s="143" customFormat="1" x14ac:dyDescent="0.45"/>
    <row r="1077" s="143" customFormat="1" x14ac:dyDescent="0.45"/>
    <row r="1078" s="143" customFormat="1" x14ac:dyDescent="0.45"/>
    <row r="1079" s="143" customFormat="1" x14ac:dyDescent="0.45"/>
    <row r="1080" s="143" customFormat="1" x14ac:dyDescent="0.45"/>
    <row r="1081" s="143" customFormat="1" x14ac:dyDescent="0.45"/>
    <row r="1082" s="143" customFormat="1" x14ac:dyDescent="0.45"/>
    <row r="1083" s="143" customFormat="1" x14ac:dyDescent="0.45"/>
    <row r="1084" s="143" customFormat="1" x14ac:dyDescent="0.45"/>
    <row r="1085" s="143" customFormat="1" x14ac:dyDescent="0.45"/>
    <row r="1086" s="143" customFormat="1" x14ac:dyDescent="0.45"/>
    <row r="1087" s="143" customFormat="1" x14ac:dyDescent="0.45"/>
    <row r="1088" s="143" customFormat="1" x14ac:dyDescent="0.45"/>
    <row r="1089" s="143" customFormat="1" x14ac:dyDescent="0.45"/>
    <row r="1090" s="143" customFormat="1" x14ac:dyDescent="0.45"/>
    <row r="1091" s="143" customFormat="1" x14ac:dyDescent="0.45"/>
    <row r="1092" s="143" customFormat="1" x14ac:dyDescent="0.45"/>
    <row r="1093" s="143" customFormat="1" x14ac:dyDescent="0.45"/>
    <row r="1094" s="143" customFormat="1" x14ac:dyDescent="0.45"/>
    <row r="1095" s="143" customFormat="1" x14ac:dyDescent="0.45"/>
    <row r="1096" s="143" customFormat="1" x14ac:dyDescent="0.45"/>
    <row r="1097" s="143" customFormat="1" x14ac:dyDescent="0.45"/>
    <row r="1098" s="143" customFormat="1" x14ac:dyDescent="0.45"/>
    <row r="1099" s="143" customFormat="1" x14ac:dyDescent="0.45"/>
    <row r="1100" s="143" customFormat="1" x14ac:dyDescent="0.45"/>
    <row r="1101" s="143" customFormat="1" x14ac:dyDescent="0.45"/>
    <row r="1102" s="143" customFormat="1" x14ac:dyDescent="0.45"/>
    <row r="1103" s="143" customFormat="1" x14ac:dyDescent="0.45"/>
    <row r="1104" s="143" customFormat="1" x14ac:dyDescent="0.45"/>
    <row r="1105" s="143" customFormat="1" x14ac:dyDescent="0.45"/>
    <row r="1106" s="143" customFormat="1" x14ac:dyDescent="0.45"/>
    <row r="1107" s="143" customFormat="1" x14ac:dyDescent="0.45"/>
    <row r="1108" s="143" customFormat="1" x14ac:dyDescent="0.45"/>
    <row r="1109" s="143" customFormat="1" x14ac:dyDescent="0.45"/>
    <row r="1110" s="143" customFormat="1" x14ac:dyDescent="0.45"/>
    <row r="1111" s="143" customFormat="1" x14ac:dyDescent="0.45"/>
    <row r="1112" s="143" customFormat="1" x14ac:dyDescent="0.45"/>
    <row r="1113" s="143" customFormat="1" x14ac:dyDescent="0.45"/>
    <row r="1114" s="143" customFormat="1" x14ac:dyDescent="0.45"/>
    <row r="1115" s="143" customFormat="1" x14ac:dyDescent="0.45"/>
    <row r="1116" s="143" customFormat="1" x14ac:dyDescent="0.45"/>
    <row r="1117" s="143" customFormat="1" x14ac:dyDescent="0.45"/>
    <row r="1118" s="143" customFormat="1" x14ac:dyDescent="0.45"/>
    <row r="1119" s="143" customFormat="1" x14ac:dyDescent="0.45"/>
    <row r="1120" s="143" customFormat="1" x14ac:dyDescent="0.45"/>
    <row r="1121" s="143" customFormat="1" x14ac:dyDescent="0.45"/>
    <row r="1122" s="143" customFormat="1" x14ac:dyDescent="0.45"/>
    <row r="1123" s="143" customFormat="1" x14ac:dyDescent="0.45"/>
    <row r="1124" s="143" customFormat="1" x14ac:dyDescent="0.45"/>
    <row r="1125" s="143" customFormat="1" x14ac:dyDescent="0.45"/>
    <row r="1126" s="143" customFormat="1" x14ac:dyDescent="0.45"/>
    <row r="1127" s="143" customFormat="1" x14ac:dyDescent="0.45"/>
    <row r="1128" s="143" customFormat="1" x14ac:dyDescent="0.45"/>
    <row r="1129" s="143" customFormat="1" x14ac:dyDescent="0.45"/>
    <row r="1130" s="143" customFormat="1" x14ac:dyDescent="0.45"/>
    <row r="1131" s="143" customFormat="1" x14ac:dyDescent="0.45"/>
    <row r="1132" s="143" customFormat="1" x14ac:dyDescent="0.45"/>
    <row r="1133" s="143" customFormat="1" x14ac:dyDescent="0.45"/>
    <row r="1134" s="143" customFormat="1" x14ac:dyDescent="0.45"/>
    <row r="1135" s="143" customFormat="1" x14ac:dyDescent="0.45"/>
    <row r="1136" s="143" customFormat="1" x14ac:dyDescent="0.45"/>
    <row r="1137" s="143" customFormat="1" x14ac:dyDescent="0.45"/>
    <row r="1138" s="143" customFormat="1" x14ac:dyDescent="0.45"/>
    <row r="1139" s="143" customFormat="1" x14ac:dyDescent="0.45"/>
    <row r="1140" s="143" customFormat="1" x14ac:dyDescent="0.45"/>
    <row r="1141" s="143" customFormat="1" x14ac:dyDescent="0.45"/>
    <row r="1142" s="143" customFormat="1" x14ac:dyDescent="0.45"/>
    <row r="1143" s="143" customFormat="1" x14ac:dyDescent="0.45"/>
    <row r="1144" s="143" customFormat="1" x14ac:dyDescent="0.45"/>
    <row r="1145" s="143" customFormat="1" x14ac:dyDescent="0.45"/>
    <row r="1146" s="143" customFormat="1" x14ac:dyDescent="0.45"/>
    <row r="1147" s="143" customFormat="1" x14ac:dyDescent="0.45"/>
    <row r="1148" s="143" customFormat="1" x14ac:dyDescent="0.45"/>
    <row r="1149" s="143" customFormat="1" x14ac:dyDescent="0.45"/>
    <row r="1150" s="143" customFormat="1" x14ac:dyDescent="0.45"/>
    <row r="1151" s="143" customFormat="1" x14ac:dyDescent="0.45"/>
    <row r="1152" s="143" customFormat="1" x14ac:dyDescent="0.45"/>
    <row r="1153" s="143" customFormat="1" x14ac:dyDescent="0.45"/>
    <row r="1154" s="143" customFormat="1" x14ac:dyDescent="0.45"/>
    <row r="1155" s="143" customFormat="1" x14ac:dyDescent="0.45"/>
    <row r="1156" s="143" customFormat="1" x14ac:dyDescent="0.45"/>
    <row r="1157" s="143" customFormat="1" x14ac:dyDescent="0.45"/>
    <row r="1158" s="143" customFormat="1" x14ac:dyDescent="0.45"/>
    <row r="1159" s="143" customFormat="1" x14ac:dyDescent="0.45"/>
    <row r="1160" s="143" customFormat="1" x14ac:dyDescent="0.45"/>
    <row r="1161" s="143" customFormat="1" x14ac:dyDescent="0.45"/>
    <row r="1162" s="143" customFormat="1" x14ac:dyDescent="0.45"/>
    <row r="1163" s="143" customFormat="1" x14ac:dyDescent="0.45"/>
    <row r="1164" s="143" customFormat="1" x14ac:dyDescent="0.45"/>
    <row r="1165" s="143" customFormat="1" x14ac:dyDescent="0.45"/>
    <row r="1166" s="143" customFormat="1" x14ac:dyDescent="0.45"/>
    <row r="1167" s="143" customFormat="1" x14ac:dyDescent="0.45"/>
    <row r="1168" s="143" customFormat="1" x14ac:dyDescent="0.45"/>
    <row r="1169" s="143" customFormat="1" x14ac:dyDescent="0.45"/>
    <row r="1170" s="143" customFormat="1" x14ac:dyDescent="0.45"/>
    <row r="1171" s="143" customFormat="1" x14ac:dyDescent="0.45"/>
    <row r="1172" s="143" customFormat="1" x14ac:dyDescent="0.45"/>
    <row r="1173" s="143" customFormat="1" x14ac:dyDescent="0.45"/>
    <row r="1174" s="143" customFormat="1" x14ac:dyDescent="0.45"/>
    <row r="1175" s="143" customFormat="1" x14ac:dyDescent="0.45"/>
    <row r="1176" s="143" customFormat="1" x14ac:dyDescent="0.45"/>
    <row r="1177" s="143" customFormat="1" x14ac:dyDescent="0.45"/>
    <row r="1178" s="143" customFormat="1" x14ac:dyDescent="0.45"/>
    <row r="1179" s="143" customFormat="1" x14ac:dyDescent="0.45"/>
    <row r="1180" s="143" customFormat="1" x14ac:dyDescent="0.45"/>
    <row r="1181" s="143" customFormat="1" x14ac:dyDescent="0.45"/>
    <row r="1182" s="143" customFormat="1" x14ac:dyDescent="0.45"/>
    <row r="1183" s="143" customFormat="1" x14ac:dyDescent="0.45"/>
    <row r="1184" s="143" customFormat="1" x14ac:dyDescent="0.45"/>
    <row r="1185" s="143" customFormat="1" x14ac:dyDescent="0.45"/>
    <row r="1186" s="143" customFormat="1" x14ac:dyDescent="0.45"/>
    <row r="1187" s="143" customFormat="1" x14ac:dyDescent="0.45"/>
    <row r="1188" s="143" customFormat="1" x14ac:dyDescent="0.45"/>
    <row r="1189" s="143" customFormat="1" x14ac:dyDescent="0.45"/>
    <row r="1190" s="143" customFormat="1" x14ac:dyDescent="0.45"/>
    <row r="1191" s="143" customFormat="1" x14ac:dyDescent="0.45"/>
    <row r="1192" s="143" customFormat="1" x14ac:dyDescent="0.45"/>
    <row r="1193" s="143" customFormat="1" x14ac:dyDescent="0.45"/>
    <row r="1194" s="143" customFormat="1" x14ac:dyDescent="0.45"/>
    <row r="1195" s="143" customFormat="1" x14ac:dyDescent="0.45"/>
    <row r="1196" s="143" customFormat="1" x14ac:dyDescent="0.45"/>
    <row r="1197" s="143" customFormat="1" x14ac:dyDescent="0.45"/>
    <row r="1198" s="143" customFormat="1" x14ac:dyDescent="0.45"/>
    <row r="1199" s="143" customFormat="1" x14ac:dyDescent="0.45"/>
    <row r="1200" s="143" customFormat="1" x14ac:dyDescent="0.45"/>
    <row r="1201" s="143" customFormat="1" x14ac:dyDescent="0.45"/>
    <row r="1202" s="143" customFormat="1" x14ac:dyDescent="0.45"/>
    <row r="1203" s="143" customFormat="1" x14ac:dyDescent="0.45"/>
    <row r="1204" s="143" customFormat="1" x14ac:dyDescent="0.45"/>
    <row r="1205" s="143" customFormat="1" x14ac:dyDescent="0.45"/>
    <row r="1206" s="143" customFormat="1" x14ac:dyDescent="0.45"/>
    <row r="1207" s="143" customFormat="1" x14ac:dyDescent="0.45"/>
    <row r="1208" s="143" customFormat="1" x14ac:dyDescent="0.45"/>
    <row r="1209" s="143" customFormat="1" x14ac:dyDescent="0.45"/>
    <row r="1210" s="143" customFormat="1" x14ac:dyDescent="0.45"/>
    <row r="1211" s="143" customFormat="1" x14ac:dyDescent="0.45"/>
    <row r="1212" s="143" customFormat="1" x14ac:dyDescent="0.45"/>
    <row r="1213" s="143" customFormat="1" x14ac:dyDescent="0.45"/>
    <row r="1214" s="143" customFormat="1" x14ac:dyDescent="0.45"/>
    <row r="1215" s="143" customFormat="1" x14ac:dyDescent="0.45"/>
    <row r="1216" s="143" customFormat="1" x14ac:dyDescent="0.45"/>
    <row r="1217" s="143" customFormat="1" x14ac:dyDescent="0.45"/>
    <row r="1218" s="143" customFormat="1" x14ac:dyDescent="0.45"/>
    <row r="1219" s="143" customFormat="1" x14ac:dyDescent="0.45"/>
    <row r="1220" s="143" customFormat="1" x14ac:dyDescent="0.45"/>
    <row r="1221" s="143" customFormat="1" x14ac:dyDescent="0.45"/>
    <row r="1222" s="143" customFormat="1" x14ac:dyDescent="0.45"/>
    <row r="1223" s="143" customFormat="1" x14ac:dyDescent="0.45"/>
    <row r="1224" s="143" customFormat="1" x14ac:dyDescent="0.45"/>
    <row r="1225" s="143" customFormat="1" x14ac:dyDescent="0.45"/>
    <row r="1226" s="143" customFormat="1" x14ac:dyDescent="0.45"/>
    <row r="1227" s="143" customFormat="1" x14ac:dyDescent="0.45"/>
    <row r="1228" s="143" customFormat="1" x14ac:dyDescent="0.45"/>
    <row r="1229" s="143" customFormat="1" x14ac:dyDescent="0.45"/>
    <row r="1230" s="143" customFormat="1" x14ac:dyDescent="0.45"/>
    <row r="1231" s="143" customFormat="1" x14ac:dyDescent="0.45"/>
    <row r="1232" s="143" customFormat="1" x14ac:dyDescent="0.45"/>
    <row r="1233" s="143" customFormat="1" x14ac:dyDescent="0.45"/>
    <row r="1234" s="143" customFormat="1" x14ac:dyDescent="0.45"/>
    <row r="1235" s="143" customFormat="1" x14ac:dyDescent="0.45"/>
    <row r="1236" s="143" customFormat="1" x14ac:dyDescent="0.45"/>
    <row r="1237" s="143" customFormat="1" x14ac:dyDescent="0.45"/>
    <row r="1238" s="143" customFormat="1" x14ac:dyDescent="0.45"/>
    <row r="1239" s="143" customFormat="1" x14ac:dyDescent="0.45"/>
    <row r="1240" s="143" customFormat="1" x14ac:dyDescent="0.45"/>
    <row r="1241" s="143" customFormat="1" x14ac:dyDescent="0.45"/>
    <row r="1242" s="143" customFormat="1" x14ac:dyDescent="0.45"/>
    <row r="1243" s="143" customFormat="1" x14ac:dyDescent="0.45"/>
    <row r="1244" s="143" customFormat="1" x14ac:dyDescent="0.45"/>
    <row r="1245" s="143" customFormat="1" x14ac:dyDescent="0.45"/>
    <row r="1246" s="143" customFormat="1" x14ac:dyDescent="0.45"/>
    <row r="1247" s="143" customFormat="1" x14ac:dyDescent="0.45"/>
    <row r="1248" s="143" customFormat="1" x14ac:dyDescent="0.45"/>
    <row r="1249" s="143" customFormat="1" x14ac:dyDescent="0.45"/>
    <row r="1250" s="143" customFormat="1" x14ac:dyDescent="0.45"/>
    <row r="1251" s="143" customFormat="1" x14ac:dyDescent="0.45"/>
    <row r="1252" s="143" customFormat="1" x14ac:dyDescent="0.45"/>
    <row r="1253" s="143" customFormat="1" x14ac:dyDescent="0.45"/>
    <row r="1254" s="143" customFormat="1" x14ac:dyDescent="0.45"/>
    <row r="1255" s="143" customFormat="1" x14ac:dyDescent="0.45"/>
    <row r="1256" s="143" customFormat="1" x14ac:dyDescent="0.45"/>
    <row r="1257" s="143" customFormat="1" x14ac:dyDescent="0.45"/>
    <row r="1258" s="143" customFormat="1" x14ac:dyDescent="0.45"/>
    <row r="1259" s="143" customFormat="1" x14ac:dyDescent="0.45"/>
    <row r="1260" s="143" customFormat="1" x14ac:dyDescent="0.45"/>
    <row r="1261" s="143" customFormat="1" x14ac:dyDescent="0.45"/>
    <row r="1262" s="143" customFormat="1" x14ac:dyDescent="0.45"/>
    <row r="1263" s="143" customFormat="1" x14ac:dyDescent="0.45"/>
    <row r="1264" s="143" customFormat="1" x14ac:dyDescent="0.45"/>
    <row r="1265" s="143" customFormat="1" x14ac:dyDescent="0.45"/>
    <row r="1266" s="143" customFormat="1" x14ac:dyDescent="0.45"/>
    <row r="1267" s="143" customFormat="1" x14ac:dyDescent="0.45"/>
    <row r="1268" s="143" customFormat="1" x14ac:dyDescent="0.45"/>
    <row r="1269" s="143" customFormat="1" x14ac:dyDescent="0.45"/>
    <row r="1270" s="143" customFormat="1" x14ac:dyDescent="0.45"/>
    <row r="1271" s="143" customFormat="1" x14ac:dyDescent="0.45"/>
    <row r="1272" s="143" customFormat="1" x14ac:dyDescent="0.45"/>
    <row r="1273" s="143" customFormat="1" x14ac:dyDescent="0.45"/>
    <row r="1274" s="143" customFormat="1" x14ac:dyDescent="0.45"/>
    <row r="1275" s="143" customFormat="1" x14ac:dyDescent="0.45"/>
    <row r="1276" s="143" customFormat="1" x14ac:dyDescent="0.45"/>
    <row r="1277" s="143" customFormat="1" x14ac:dyDescent="0.45"/>
    <row r="1278" s="143" customFormat="1" x14ac:dyDescent="0.45"/>
    <row r="1279" s="143" customFormat="1" x14ac:dyDescent="0.45"/>
    <row r="1280" s="143" customFormat="1" x14ac:dyDescent="0.45"/>
    <row r="1281" s="143" customFormat="1" x14ac:dyDescent="0.45"/>
    <row r="1282" s="143" customFormat="1" x14ac:dyDescent="0.45"/>
    <row r="1283" s="143" customFormat="1" x14ac:dyDescent="0.45"/>
    <row r="1284" s="143" customFormat="1" x14ac:dyDescent="0.45"/>
    <row r="1285" s="143" customFormat="1" x14ac:dyDescent="0.45"/>
    <row r="1286" s="143" customFormat="1" x14ac:dyDescent="0.45"/>
    <row r="1287" s="143" customFormat="1" x14ac:dyDescent="0.45"/>
    <row r="1288" s="143" customFormat="1" x14ac:dyDescent="0.45"/>
    <row r="1289" s="143" customFormat="1" x14ac:dyDescent="0.45"/>
    <row r="1290" s="143" customFormat="1" x14ac:dyDescent="0.45"/>
    <row r="1291" s="143" customFormat="1" x14ac:dyDescent="0.45"/>
    <row r="1292" s="143" customFormat="1" x14ac:dyDescent="0.45"/>
    <row r="1293" s="143" customFormat="1" x14ac:dyDescent="0.45"/>
    <row r="1294" s="143" customFormat="1" x14ac:dyDescent="0.45"/>
    <row r="1295" s="143" customFormat="1" x14ac:dyDescent="0.45"/>
    <row r="1296" s="143" customFormat="1" x14ac:dyDescent="0.45"/>
    <row r="1297" s="143" customFormat="1" x14ac:dyDescent="0.45"/>
    <row r="1298" s="143" customFormat="1" x14ac:dyDescent="0.45"/>
    <row r="1299" s="143" customFormat="1" x14ac:dyDescent="0.45"/>
    <row r="1300" s="143" customFormat="1" x14ac:dyDescent="0.45"/>
    <row r="1301" s="143" customFormat="1" x14ac:dyDescent="0.45"/>
    <row r="1302" s="143" customFormat="1" x14ac:dyDescent="0.45"/>
    <row r="1303" s="143" customFormat="1" x14ac:dyDescent="0.45"/>
    <row r="1304" s="143" customFormat="1" x14ac:dyDescent="0.45"/>
    <row r="1305" s="143" customFormat="1" x14ac:dyDescent="0.45"/>
    <row r="1306" s="143" customFormat="1" x14ac:dyDescent="0.45"/>
    <row r="1307" s="143" customFormat="1" x14ac:dyDescent="0.45"/>
    <row r="1308" s="143" customFormat="1" x14ac:dyDescent="0.45"/>
    <row r="1309" s="143" customFormat="1" x14ac:dyDescent="0.45"/>
    <row r="1310" s="143" customFormat="1" x14ac:dyDescent="0.45"/>
    <row r="1311" s="143" customFormat="1" x14ac:dyDescent="0.45"/>
    <row r="1312" s="143" customFormat="1" x14ac:dyDescent="0.45"/>
    <row r="1313" s="143" customFormat="1" x14ac:dyDescent="0.45"/>
    <row r="1314" s="143" customFormat="1" x14ac:dyDescent="0.45"/>
    <row r="1315" s="143" customFormat="1" x14ac:dyDescent="0.45"/>
    <row r="1316" s="143" customFormat="1" x14ac:dyDescent="0.45"/>
    <row r="1317" s="143" customFormat="1" x14ac:dyDescent="0.45"/>
    <row r="1318" s="143" customFormat="1" x14ac:dyDescent="0.45"/>
    <row r="1319" s="143" customFormat="1" x14ac:dyDescent="0.45"/>
    <row r="1320" s="143" customFormat="1" x14ac:dyDescent="0.45"/>
    <row r="1321" s="143" customFormat="1" x14ac:dyDescent="0.45"/>
    <row r="1322" s="143" customFormat="1" x14ac:dyDescent="0.45"/>
    <row r="1323" s="143" customFormat="1" x14ac:dyDescent="0.45"/>
    <row r="1324" s="143" customFormat="1" x14ac:dyDescent="0.45"/>
    <row r="1325" s="143" customFormat="1" x14ac:dyDescent="0.45"/>
    <row r="1326" s="143" customFormat="1" x14ac:dyDescent="0.45"/>
    <row r="1327" s="143" customFormat="1" x14ac:dyDescent="0.45"/>
    <row r="1328" s="143" customFormat="1" x14ac:dyDescent="0.45"/>
    <row r="1329" s="143" customFormat="1" x14ac:dyDescent="0.45"/>
    <row r="1330" s="143" customFormat="1" x14ac:dyDescent="0.45"/>
    <row r="1331" s="143" customFormat="1" x14ac:dyDescent="0.45"/>
    <row r="1332" s="143" customFormat="1" x14ac:dyDescent="0.45"/>
    <row r="1333" s="143" customFormat="1" x14ac:dyDescent="0.45"/>
    <row r="1334" s="143" customFormat="1" x14ac:dyDescent="0.45"/>
    <row r="1335" s="143" customFormat="1" x14ac:dyDescent="0.45"/>
    <row r="1336" s="143" customFormat="1" x14ac:dyDescent="0.45"/>
    <row r="1337" s="143" customFormat="1" x14ac:dyDescent="0.45"/>
    <row r="1338" s="143" customFormat="1" x14ac:dyDescent="0.45"/>
    <row r="1339" s="143" customFormat="1" x14ac:dyDescent="0.45"/>
    <row r="1340" s="143" customFormat="1" x14ac:dyDescent="0.45"/>
    <row r="1341" s="143" customFormat="1" x14ac:dyDescent="0.45"/>
    <row r="1342" s="143" customFormat="1" x14ac:dyDescent="0.45"/>
    <row r="1343" s="143" customFormat="1" x14ac:dyDescent="0.45"/>
    <row r="1344" s="143" customFormat="1" x14ac:dyDescent="0.45"/>
    <row r="1345" s="143" customFormat="1" x14ac:dyDescent="0.45"/>
    <row r="1346" s="143" customFormat="1" x14ac:dyDescent="0.45"/>
    <row r="1347" s="143" customFormat="1" x14ac:dyDescent="0.45"/>
    <row r="1348" s="143" customFormat="1" x14ac:dyDescent="0.45"/>
    <row r="1349" s="143" customFormat="1" x14ac:dyDescent="0.45"/>
    <row r="1350" s="143" customFormat="1" x14ac:dyDescent="0.45"/>
    <row r="1351" s="143" customFormat="1" x14ac:dyDescent="0.45"/>
    <row r="1352" s="143" customFormat="1" x14ac:dyDescent="0.45"/>
    <row r="1353" s="143" customFormat="1" x14ac:dyDescent="0.45"/>
    <row r="1354" s="143" customFormat="1" x14ac:dyDescent="0.45"/>
    <row r="1355" s="143" customFormat="1" x14ac:dyDescent="0.45"/>
    <row r="1356" s="143" customFormat="1" x14ac:dyDescent="0.45"/>
    <row r="1357" s="143" customFormat="1" x14ac:dyDescent="0.45"/>
    <row r="1358" s="143" customFormat="1" x14ac:dyDescent="0.45"/>
    <row r="1359" s="143" customFormat="1" x14ac:dyDescent="0.45"/>
    <row r="1360" s="143" customFormat="1" x14ac:dyDescent="0.45"/>
    <row r="1361" s="143" customFormat="1" x14ac:dyDescent="0.45"/>
    <row r="1362" s="143" customFormat="1" x14ac:dyDescent="0.45"/>
    <row r="1363" s="143" customFormat="1" x14ac:dyDescent="0.45"/>
    <row r="1364" s="143" customFormat="1" x14ac:dyDescent="0.45"/>
    <row r="1365" s="143" customFormat="1" x14ac:dyDescent="0.45"/>
    <row r="1366" s="143" customFormat="1" x14ac:dyDescent="0.45"/>
    <row r="1367" s="143" customFormat="1" x14ac:dyDescent="0.45"/>
    <row r="1368" s="143" customFormat="1" x14ac:dyDescent="0.45"/>
    <row r="1369" s="143" customFormat="1" x14ac:dyDescent="0.45"/>
    <row r="1370" s="143" customFormat="1" x14ac:dyDescent="0.45"/>
    <row r="1371" s="143" customFormat="1" x14ac:dyDescent="0.45"/>
    <row r="1372" s="143" customFormat="1" x14ac:dyDescent="0.45"/>
    <row r="1373" s="143" customFormat="1" x14ac:dyDescent="0.45"/>
    <row r="1374" s="143" customFormat="1" x14ac:dyDescent="0.45"/>
    <row r="1375" s="143" customFormat="1" x14ac:dyDescent="0.45"/>
    <row r="1376" s="143" customFormat="1" x14ac:dyDescent="0.45"/>
    <row r="1377" s="143" customFormat="1" x14ac:dyDescent="0.45"/>
    <row r="1378" s="143" customFormat="1" x14ac:dyDescent="0.45"/>
    <row r="1379" s="143" customFormat="1" x14ac:dyDescent="0.45"/>
    <row r="1380" s="143" customFormat="1" x14ac:dyDescent="0.45"/>
    <row r="1381" s="143" customFormat="1" x14ac:dyDescent="0.45"/>
    <row r="1382" s="143" customFormat="1" x14ac:dyDescent="0.45"/>
    <row r="1383" s="143" customFormat="1" x14ac:dyDescent="0.45"/>
    <row r="1384" s="143" customFormat="1" x14ac:dyDescent="0.45"/>
    <row r="1385" s="143" customFormat="1" x14ac:dyDescent="0.45"/>
    <row r="1386" s="143" customFormat="1" x14ac:dyDescent="0.45"/>
    <row r="1387" s="143" customFormat="1" x14ac:dyDescent="0.45"/>
    <row r="1388" s="143" customFormat="1" x14ac:dyDescent="0.45"/>
    <row r="1389" s="143" customFormat="1" x14ac:dyDescent="0.45"/>
    <row r="1390" s="143" customFormat="1" x14ac:dyDescent="0.45"/>
    <row r="1391" s="143" customFormat="1" x14ac:dyDescent="0.45"/>
    <row r="1392" s="143" customFormat="1" x14ac:dyDescent="0.45"/>
    <row r="1393" s="143" customFormat="1" x14ac:dyDescent="0.45"/>
    <row r="1394" s="143" customFormat="1" x14ac:dyDescent="0.45"/>
    <row r="1395" s="143" customFormat="1" x14ac:dyDescent="0.45"/>
    <row r="1396" s="143" customFormat="1" x14ac:dyDescent="0.45"/>
    <row r="1397" s="143" customFormat="1" x14ac:dyDescent="0.45"/>
    <row r="1398" s="143" customFormat="1" x14ac:dyDescent="0.45"/>
    <row r="1399" s="143" customFormat="1" x14ac:dyDescent="0.45"/>
    <row r="1400" s="143" customFormat="1" x14ac:dyDescent="0.45"/>
    <row r="1401" s="143" customFormat="1" x14ac:dyDescent="0.45"/>
    <row r="1402" s="143" customFormat="1" x14ac:dyDescent="0.45"/>
    <row r="1403" s="143" customFormat="1" x14ac:dyDescent="0.45"/>
    <row r="1404" s="143" customFormat="1" x14ac:dyDescent="0.45"/>
    <row r="1405" s="143" customFormat="1" x14ac:dyDescent="0.45"/>
    <row r="1406" s="143" customFormat="1" x14ac:dyDescent="0.45"/>
    <row r="1407" s="143" customFormat="1" x14ac:dyDescent="0.45"/>
    <row r="1408" s="143" customFormat="1" x14ac:dyDescent="0.45"/>
    <row r="1409" s="143" customFormat="1" x14ac:dyDescent="0.45"/>
    <row r="1410" s="143" customFormat="1" x14ac:dyDescent="0.45"/>
    <row r="1411" s="143" customFormat="1" x14ac:dyDescent="0.45"/>
    <row r="1412" s="143" customFormat="1" x14ac:dyDescent="0.45"/>
    <row r="1413" s="143" customFormat="1" x14ac:dyDescent="0.45"/>
    <row r="1414" s="143" customFormat="1" x14ac:dyDescent="0.45"/>
    <row r="1415" s="143" customFormat="1" x14ac:dyDescent="0.45"/>
    <row r="1416" s="143" customFormat="1" x14ac:dyDescent="0.45"/>
    <row r="1417" s="143" customFormat="1" x14ac:dyDescent="0.45"/>
    <row r="1418" s="143" customFormat="1" x14ac:dyDescent="0.45"/>
    <row r="1419" s="143" customFormat="1" x14ac:dyDescent="0.45"/>
    <row r="1420" s="143" customFormat="1" x14ac:dyDescent="0.45"/>
    <row r="1421" s="143" customFormat="1" x14ac:dyDescent="0.45"/>
    <row r="1422" s="143" customFormat="1" x14ac:dyDescent="0.45"/>
    <row r="1423" s="143" customFormat="1" x14ac:dyDescent="0.45"/>
    <row r="1424" s="143" customFormat="1" x14ac:dyDescent="0.45"/>
    <row r="1425" s="143" customFormat="1" x14ac:dyDescent="0.45"/>
    <row r="1426" s="143" customFormat="1" x14ac:dyDescent="0.45"/>
    <row r="1427" s="143" customFormat="1" x14ac:dyDescent="0.45"/>
    <row r="1428" s="143" customFormat="1" x14ac:dyDescent="0.45"/>
    <row r="1429" s="143" customFormat="1" x14ac:dyDescent="0.45"/>
    <row r="1430" s="143" customFormat="1" x14ac:dyDescent="0.45"/>
    <row r="1431" s="143" customFormat="1" x14ac:dyDescent="0.45"/>
    <row r="1432" s="143" customFormat="1" x14ac:dyDescent="0.45"/>
    <row r="1433" s="143" customFormat="1" x14ac:dyDescent="0.45"/>
    <row r="1434" s="143" customFormat="1" x14ac:dyDescent="0.45"/>
    <row r="1435" s="143" customFormat="1" x14ac:dyDescent="0.45"/>
    <row r="1436" s="143" customFormat="1" x14ac:dyDescent="0.45"/>
    <row r="1437" s="143" customFormat="1" x14ac:dyDescent="0.45"/>
    <row r="1438" s="143" customFormat="1" x14ac:dyDescent="0.45"/>
    <row r="1439" s="143" customFormat="1" x14ac:dyDescent="0.45"/>
    <row r="1440" s="143" customFormat="1" x14ac:dyDescent="0.45"/>
    <row r="1441" s="143" customFormat="1" x14ac:dyDescent="0.45"/>
    <row r="1442" s="143" customFormat="1" x14ac:dyDescent="0.45"/>
    <row r="1443" s="143" customFormat="1" x14ac:dyDescent="0.45"/>
    <row r="1444" s="143" customFormat="1" x14ac:dyDescent="0.45"/>
    <row r="1445" s="143" customFormat="1" x14ac:dyDescent="0.45"/>
    <row r="1446" s="143" customFormat="1" x14ac:dyDescent="0.45"/>
    <row r="1447" s="143" customFormat="1" x14ac:dyDescent="0.45"/>
    <row r="1448" s="143" customFormat="1" x14ac:dyDescent="0.45"/>
    <row r="1449" s="143" customFormat="1" x14ac:dyDescent="0.45"/>
    <row r="1450" s="143" customFormat="1" x14ac:dyDescent="0.45"/>
    <row r="1451" s="143" customFormat="1" x14ac:dyDescent="0.45"/>
    <row r="1452" s="143" customFormat="1" x14ac:dyDescent="0.45"/>
    <row r="1453" s="143" customFormat="1" x14ac:dyDescent="0.45"/>
    <row r="1454" s="143" customFormat="1" x14ac:dyDescent="0.45"/>
    <row r="1455" s="143" customFormat="1" x14ac:dyDescent="0.45"/>
    <row r="1456" s="143" customFormat="1" x14ac:dyDescent="0.45"/>
    <row r="1457" s="143" customFormat="1" x14ac:dyDescent="0.45"/>
    <row r="1458" s="143" customFormat="1" x14ac:dyDescent="0.45"/>
    <row r="1459" s="143" customFormat="1" x14ac:dyDescent="0.45"/>
    <row r="1460" s="143" customFormat="1" x14ac:dyDescent="0.45"/>
    <row r="1461" s="143" customFormat="1" x14ac:dyDescent="0.45"/>
    <row r="1462" s="143" customFormat="1" x14ac:dyDescent="0.45"/>
    <row r="1463" s="143" customFormat="1" x14ac:dyDescent="0.45"/>
    <row r="1464" s="143" customFormat="1" x14ac:dyDescent="0.45"/>
    <row r="1465" s="143" customFormat="1" x14ac:dyDescent="0.45"/>
    <row r="1466" s="143" customFormat="1" x14ac:dyDescent="0.45"/>
    <row r="1467" s="143" customFormat="1" x14ac:dyDescent="0.45"/>
    <row r="1468" s="143" customFormat="1" x14ac:dyDescent="0.45"/>
    <row r="1469" s="143" customFormat="1" x14ac:dyDescent="0.45"/>
    <row r="1470" s="143" customFormat="1" x14ac:dyDescent="0.45"/>
    <row r="1471" s="143" customFormat="1" x14ac:dyDescent="0.45"/>
    <row r="1472" s="143" customFormat="1" x14ac:dyDescent="0.45"/>
    <row r="1473" s="143" customFormat="1" x14ac:dyDescent="0.45"/>
    <row r="1474" s="143" customFormat="1" x14ac:dyDescent="0.45"/>
    <row r="1475" s="143" customFormat="1" x14ac:dyDescent="0.45"/>
    <row r="1476" s="143" customFormat="1" x14ac:dyDescent="0.45"/>
    <row r="1477" s="143" customFormat="1" x14ac:dyDescent="0.45"/>
    <row r="1478" s="143" customFormat="1" x14ac:dyDescent="0.45"/>
    <row r="1479" s="143" customFormat="1" x14ac:dyDescent="0.45"/>
    <row r="1480" s="143" customFormat="1" x14ac:dyDescent="0.45"/>
    <row r="1481" s="143" customFormat="1" x14ac:dyDescent="0.45"/>
    <row r="1482" s="143" customFormat="1" x14ac:dyDescent="0.45"/>
    <row r="1483" s="143" customFormat="1" x14ac:dyDescent="0.45"/>
    <row r="1484" s="143" customFormat="1" x14ac:dyDescent="0.45"/>
    <row r="1485" s="143" customFormat="1" x14ac:dyDescent="0.45"/>
    <row r="1486" s="143" customFormat="1" x14ac:dyDescent="0.45"/>
    <row r="1487" s="143" customFormat="1" x14ac:dyDescent="0.45"/>
    <row r="1488" s="143" customFormat="1" x14ac:dyDescent="0.45"/>
    <row r="1489" s="143" customFormat="1" x14ac:dyDescent="0.45"/>
    <row r="1490" s="143" customFormat="1" x14ac:dyDescent="0.45"/>
    <row r="1491" s="143" customFormat="1" x14ac:dyDescent="0.45"/>
    <row r="1492" s="143" customFormat="1" x14ac:dyDescent="0.45"/>
    <row r="1493" s="143" customFormat="1" x14ac:dyDescent="0.45"/>
    <row r="1494" s="143" customFormat="1" x14ac:dyDescent="0.45"/>
    <row r="1495" s="143" customFormat="1" x14ac:dyDescent="0.45"/>
    <row r="1496" s="143" customFormat="1" x14ac:dyDescent="0.45"/>
    <row r="1497" s="143" customFormat="1" x14ac:dyDescent="0.45"/>
    <row r="1498" s="143" customFormat="1" x14ac:dyDescent="0.45"/>
    <row r="1499" s="143" customFormat="1" x14ac:dyDescent="0.45"/>
    <row r="1500" s="143" customFormat="1" x14ac:dyDescent="0.45"/>
    <row r="1501" s="143" customFormat="1" x14ac:dyDescent="0.45"/>
    <row r="1502" s="143" customFormat="1" x14ac:dyDescent="0.45"/>
    <row r="1503" s="143" customFormat="1" x14ac:dyDescent="0.45"/>
    <row r="1504" s="143" customFormat="1" x14ac:dyDescent="0.45"/>
    <row r="1505" s="143" customFormat="1" x14ac:dyDescent="0.45"/>
    <row r="1506" s="143" customFormat="1" x14ac:dyDescent="0.45"/>
    <row r="1507" s="143" customFormat="1" x14ac:dyDescent="0.45"/>
    <row r="1508" s="143" customFormat="1" x14ac:dyDescent="0.45"/>
    <row r="1509" s="143" customFormat="1" x14ac:dyDescent="0.45"/>
    <row r="1510" s="143" customFormat="1" x14ac:dyDescent="0.45"/>
    <row r="1511" s="143" customFormat="1" x14ac:dyDescent="0.45"/>
    <row r="1512" s="143" customFormat="1" x14ac:dyDescent="0.45"/>
    <row r="1513" s="143" customFormat="1" x14ac:dyDescent="0.45"/>
    <row r="1514" s="143" customFormat="1" x14ac:dyDescent="0.45"/>
    <row r="1515" s="143" customFormat="1" x14ac:dyDescent="0.45"/>
    <row r="1516" s="143" customFormat="1" x14ac:dyDescent="0.45"/>
    <row r="1517" s="143" customFormat="1" x14ac:dyDescent="0.45"/>
    <row r="1518" s="143" customFormat="1" x14ac:dyDescent="0.45"/>
    <row r="1519" s="143" customFormat="1" x14ac:dyDescent="0.45"/>
    <row r="1520" s="143" customFormat="1" x14ac:dyDescent="0.45"/>
    <row r="1521" s="143" customFormat="1" x14ac:dyDescent="0.45"/>
    <row r="1522" s="143" customFormat="1" x14ac:dyDescent="0.45"/>
    <row r="1523" s="143" customFormat="1" x14ac:dyDescent="0.45"/>
    <row r="1524" s="143" customFormat="1" x14ac:dyDescent="0.45"/>
    <row r="1525" s="143" customFormat="1" x14ac:dyDescent="0.45"/>
    <row r="1526" s="143" customFormat="1" x14ac:dyDescent="0.45"/>
    <row r="1527" s="143" customFormat="1" x14ac:dyDescent="0.45"/>
    <row r="1528" s="143" customFormat="1" x14ac:dyDescent="0.45"/>
    <row r="1529" s="143" customFormat="1" x14ac:dyDescent="0.45"/>
    <row r="1530" s="143" customFormat="1" x14ac:dyDescent="0.45"/>
    <row r="1531" s="143" customFormat="1" x14ac:dyDescent="0.45"/>
    <row r="1532" s="143" customFormat="1" x14ac:dyDescent="0.45"/>
    <row r="1533" s="143" customFormat="1" x14ac:dyDescent="0.45"/>
    <row r="1534" s="143" customFormat="1" x14ac:dyDescent="0.45"/>
    <row r="1535" s="143" customFormat="1" x14ac:dyDescent="0.45"/>
    <row r="1536" s="143" customFormat="1" x14ac:dyDescent="0.45"/>
    <row r="1537" s="143" customFormat="1" x14ac:dyDescent="0.45"/>
    <row r="1538" s="143" customFormat="1" x14ac:dyDescent="0.45"/>
    <row r="1539" s="143" customFormat="1" x14ac:dyDescent="0.45"/>
    <row r="1540" s="143" customFormat="1" x14ac:dyDescent="0.45"/>
    <row r="1541" s="143" customFormat="1" x14ac:dyDescent="0.45"/>
    <row r="1542" s="143" customFormat="1" x14ac:dyDescent="0.45"/>
    <row r="1543" s="143" customFormat="1" x14ac:dyDescent="0.45"/>
    <row r="1544" s="143" customFormat="1" x14ac:dyDescent="0.45"/>
    <row r="1545" s="143" customFormat="1" x14ac:dyDescent="0.45"/>
    <row r="1546" s="143" customFormat="1" x14ac:dyDescent="0.45"/>
    <row r="1547" s="143" customFormat="1" x14ac:dyDescent="0.45"/>
    <row r="1548" s="143" customFormat="1" x14ac:dyDescent="0.45"/>
    <row r="1549" s="143" customFormat="1" x14ac:dyDescent="0.45"/>
    <row r="1550" s="143" customFormat="1" x14ac:dyDescent="0.45"/>
    <row r="1551" s="143" customFormat="1" x14ac:dyDescent="0.45"/>
    <row r="1552" s="143" customFormat="1" x14ac:dyDescent="0.45"/>
    <row r="1553" s="143" customFormat="1" x14ac:dyDescent="0.45"/>
    <row r="1554" s="143" customFormat="1" x14ac:dyDescent="0.45"/>
    <row r="1555" s="143" customFormat="1" x14ac:dyDescent="0.45"/>
    <row r="1556" s="143" customFormat="1" x14ac:dyDescent="0.45"/>
    <row r="1557" s="143" customFormat="1" x14ac:dyDescent="0.45"/>
    <row r="1558" s="143" customFormat="1" x14ac:dyDescent="0.45"/>
    <row r="1559" s="143" customFormat="1" x14ac:dyDescent="0.45"/>
    <row r="1560" s="143" customFormat="1" x14ac:dyDescent="0.45"/>
    <row r="1561" s="143" customFormat="1" x14ac:dyDescent="0.45"/>
    <row r="1562" s="143" customFormat="1" x14ac:dyDescent="0.45"/>
    <row r="1563" s="143" customFormat="1" x14ac:dyDescent="0.45"/>
    <row r="1564" s="143" customFormat="1" x14ac:dyDescent="0.45"/>
    <row r="1565" s="143" customFormat="1" x14ac:dyDescent="0.45"/>
    <row r="1566" s="143" customFormat="1" x14ac:dyDescent="0.45"/>
    <row r="1567" s="143" customFormat="1" x14ac:dyDescent="0.45"/>
    <row r="1568" s="143" customFormat="1" x14ac:dyDescent="0.45"/>
    <row r="1569" s="143" customFormat="1" x14ac:dyDescent="0.45"/>
    <row r="1570" s="143" customFormat="1" x14ac:dyDescent="0.45"/>
    <row r="1571" s="143" customFormat="1" x14ac:dyDescent="0.45"/>
    <row r="1572" s="143" customFormat="1" x14ac:dyDescent="0.45"/>
    <row r="1573" s="143" customFormat="1" x14ac:dyDescent="0.45"/>
    <row r="1574" s="143" customFormat="1" x14ac:dyDescent="0.45"/>
    <row r="1575" s="143" customFormat="1" x14ac:dyDescent="0.45"/>
    <row r="1576" s="143" customFormat="1" x14ac:dyDescent="0.45"/>
    <row r="1577" s="143" customFormat="1" x14ac:dyDescent="0.45"/>
    <row r="1578" s="143" customFormat="1" x14ac:dyDescent="0.45"/>
    <row r="1579" s="143" customFormat="1" x14ac:dyDescent="0.45"/>
    <row r="1580" s="143" customFormat="1" x14ac:dyDescent="0.45"/>
    <row r="1581" s="143" customFormat="1" x14ac:dyDescent="0.45"/>
    <row r="1582" s="143" customFormat="1" x14ac:dyDescent="0.45"/>
    <row r="1583" s="143" customFormat="1" x14ac:dyDescent="0.45"/>
    <row r="1584" s="143" customFormat="1" x14ac:dyDescent="0.45"/>
    <row r="1585" s="143" customFormat="1" x14ac:dyDescent="0.45"/>
    <row r="1586" s="143" customFormat="1" x14ac:dyDescent="0.45"/>
    <row r="1587" s="143" customFormat="1" x14ac:dyDescent="0.45"/>
    <row r="1588" s="143" customFormat="1" x14ac:dyDescent="0.45"/>
    <row r="1589" s="143" customFormat="1" x14ac:dyDescent="0.45"/>
    <row r="1590" s="143" customFormat="1" x14ac:dyDescent="0.45"/>
    <row r="1591" s="143" customFormat="1" x14ac:dyDescent="0.45"/>
    <row r="1592" s="143" customFormat="1" x14ac:dyDescent="0.45"/>
    <row r="1593" s="143" customFormat="1" x14ac:dyDescent="0.45"/>
    <row r="1594" s="143" customFormat="1" x14ac:dyDescent="0.45"/>
    <row r="1595" s="143" customFormat="1" x14ac:dyDescent="0.45"/>
    <row r="1596" s="143" customFormat="1" x14ac:dyDescent="0.45"/>
    <row r="1597" s="143" customFormat="1" x14ac:dyDescent="0.45"/>
    <row r="1598" s="143" customFormat="1" x14ac:dyDescent="0.45"/>
    <row r="1599" s="143" customFormat="1" x14ac:dyDescent="0.45"/>
    <row r="1600" s="143" customFormat="1" x14ac:dyDescent="0.45"/>
    <row r="1601" s="143" customFormat="1" x14ac:dyDescent="0.45"/>
    <row r="1602" s="143" customFormat="1" x14ac:dyDescent="0.45"/>
    <row r="1603" s="143" customFormat="1" x14ac:dyDescent="0.45"/>
    <row r="1604" s="143" customFormat="1" x14ac:dyDescent="0.45"/>
    <row r="1605" s="143" customFormat="1" x14ac:dyDescent="0.45"/>
    <row r="1606" s="143" customFormat="1" x14ac:dyDescent="0.45"/>
    <row r="1607" s="143" customFormat="1" x14ac:dyDescent="0.45"/>
    <row r="1608" s="143" customFormat="1" x14ac:dyDescent="0.45"/>
    <row r="1609" s="143" customFormat="1" x14ac:dyDescent="0.45"/>
    <row r="1610" s="143" customFormat="1" x14ac:dyDescent="0.45"/>
    <row r="1611" s="143" customFormat="1" x14ac:dyDescent="0.45"/>
    <row r="1612" s="143" customFormat="1" x14ac:dyDescent="0.45"/>
    <row r="1613" s="143" customFormat="1" x14ac:dyDescent="0.45"/>
    <row r="1614" s="143" customFormat="1" x14ac:dyDescent="0.45"/>
    <row r="1615" s="143" customFormat="1" x14ac:dyDescent="0.45"/>
    <row r="1616" s="143" customFormat="1" x14ac:dyDescent="0.45"/>
    <row r="1617" s="143" customFormat="1" x14ac:dyDescent="0.45"/>
    <row r="1618" s="143" customFormat="1" x14ac:dyDescent="0.45"/>
    <row r="1619" s="143" customFormat="1" x14ac:dyDescent="0.45"/>
    <row r="1620" s="143" customFormat="1" x14ac:dyDescent="0.45"/>
    <row r="1621" s="143" customFormat="1" x14ac:dyDescent="0.45"/>
    <row r="1622" s="143" customFormat="1" x14ac:dyDescent="0.45"/>
    <row r="1623" s="143" customFormat="1" x14ac:dyDescent="0.45"/>
    <row r="1624" s="143" customFormat="1" x14ac:dyDescent="0.45"/>
    <row r="1625" s="143" customFormat="1" x14ac:dyDescent="0.45"/>
    <row r="1626" s="143" customFormat="1" x14ac:dyDescent="0.45"/>
    <row r="1627" s="143" customFormat="1" x14ac:dyDescent="0.45"/>
    <row r="1628" s="143" customFormat="1" x14ac:dyDescent="0.45"/>
    <row r="1629" s="143" customFormat="1" x14ac:dyDescent="0.45"/>
    <row r="1630" s="143" customFormat="1" x14ac:dyDescent="0.45"/>
    <row r="1631" s="143" customFormat="1" x14ac:dyDescent="0.45"/>
    <row r="1632" s="143" customFormat="1" x14ac:dyDescent="0.45"/>
    <row r="1633" s="143" customFormat="1" x14ac:dyDescent="0.45"/>
    <row r="1634" s="143" customFormat="1" x14ac:dyDescent="0.45"/>
    <row r="1635" s="143" customFormat="1" x14ac:dyDescent="0.45"/>
    <row r="1636" s="143" customFormat="1" x14ac:dyDescent="0.45"/>
    <row r="1637" s="143" customFormat="1" x14ac:dyDescent="0.45"/>
    <row r="1638" s="143" customFormat="1" x14ac:dyDescent="0.45"/>
    <row r="1639" s="143" customFormat="1" x14ac:dyDescent="0.45"/>
    <row r="1640" s="143" customFormat="1" x14ac:dyDescent="0.45"/>
    <row r="1641" s="143" customFormat="1" x14ac:dyDescent="0.45"/>
    <row r="1642" s="143" customFormat="1" x14ac:dyDescent="0.45"/>
    <row r="1643" s="143" customFormat="1" x14ac:dyDescent="0.45"/>
    <row r="1644" s="143" customFormat="1" x14ac:dyDescent="0.45"/>
    <row r="1645" s="143" customFormat="1" x14ac:dyDescent="0.45"/>
    <row r="1646" s="143" customFormat="1" x14ac:dyDescent="0.45"/>
    <row r="1647" s="143" customFormat="1" x14ac:dyDescent="0.45"/>
    <row r="1648" s="143" customFormat="1" x14ac:dyDescent="0.45"/>
    <row r="1649" s="143" customFormat="1" x14ac:dyDescent="0.45"/>
    <row r="1650" s="143" customFormat="1" x14ac:dyDescent="0.45"/>
    <row r="1651" s="143" customFormat="1" x14ac:dyDescent="0.45"/>
    <row r="1652" s="143" customFormat="1" x14ac:dyDescent="0.45"/>
    <row r="1653" s="143" customFormat="1" x14ac:dyDescent="0.45"/>
    <row r="1654" s="143" customFormat="1" x14ac:dyDescent="0.45"/>
    <row r="1655" s="143" customFormat="1" x14ac:dyDescent="0.45"/>
    <row r="1656" s="143" customFormat="1" x14ac:dyDescent="0.45"/>
    <row r="1657" s="143" customFormat="1" x14ac:dyDescent="0.45"/>
    <row r="1658" s="143" customFormat="1" x14ac:dyDescent="0.45"/>
    <row r="1659" s="143" customFormat="1" x14ac:dyDescent="0.45"/>
    <row r="1660" s="143" customFormat="1" x14ac:dyDescent="0.45"/>
    <row r="1661" s="143" customFormat="1" x14ac:dyDescent="0.45"/>
    <row r="1662" s="143" customFormat="1" x14ac:dyDescent="0.45"/>
    <row r="1663" s="143" customFormat="1" x14ac:dyDescent="0.45"/>
    <row r="1664" s="143" customFormat="1" x14ac:dyDescent="0.45"/>
    <row r="1665" s="143" customFormat="1" x14ac:dyDescent="0.45"/>
    <row r="1666" s="143" customFormat="1" x14ac:dyDescent="0.45"/>
    <row r="1667" s="143" customFormat="1" x14ac:dyDescent="0.45"/>
    <row r="1668" s="143" customFormat="1" x14ac:dyDescent="0.45"/>
    <row r="1669" s="143" customFormat="1" x14ac:dyDescent="0.45"/>
    <row r="1670" s="143" customFormat="1" x14ac:dyDescent="0.45"/>
    <row r="1671" s="143" customFormat="1" x14ac:dyDescent="0.45"/>
    <row r="1672" s="143" customFormat="1" x14ac:dyDescent="0.45"/>
    <row r="1673" s="143" customFormat="1" x14ac:dyDescent="0.45"/>
    <row r="1674" s="143" customFormat="1" x14ac:dyDescent="0.45"/>
    <row r="1675" s="143" customFormat="1" x14ac:dyDescent="0.45"/>
    <row r="1676" s="143" customFormat="1" x14ac:dyDescent="0.45"/>
    <row r="1677" s="143" customFormat="1" x14ac:dyDescent="0.45"/>
    <row r="1678" s="143" customFormat="1" x14ac:dyDescent="0.45"/>
    <row r="1679" s="143" customFormat="1" x14ac:dyDescent="0.45"/>
    <row r="1680" s="143" customFormat="1" x14ac:dyDescent="0.45"/>
    <row r="1681" s="143" customFormat="1" x14ac:dyDescent="0.45"/>
    <row r="1682" s="143" customFormat="1" x14ac:dyDescent="0.45"/>
    <row r="1683" s="143" customFormat="1" x14ac:dyDescent="0.45"/>
    <row r="1684" s="143" customFormat="1" x14ac:dyDescent="0.45"/>
    <row r="1685" s="143" customFormat="1" x14ac:dyDescent="0.45"/>
    <row r="1686" s="143" customFormat="1" x14ac:dyDescent="0.45"/>
    <row r="1687" s="143" customFormat="1" x14ac:dyDescent="0.45"/>
    <row r="1688" s="143" customFormat="1" x14ac:dyDescent="0.45"/>
    <row r="1689" s="143" customFormat="1" x14ac:dyDescent="0.45"/>
    <row r="1690" s="143" customFormat="1" x14ac:dyDescent="0.45"/>
    <row r="1691" s="143" customFormat="1" x14ac:dyDescent="0.45"/>
    <row r="1692" s="143" customFormat="1" x14ac:dyDescent="0.45"/>
    <row r="1693" s="143" customFormat="1" x14ac:dyDescent="0.45"/>
    <row r="1694" s="143" customFormat="1" x14ac:dyDescent="0.45"/>
    <row r="1695" s="143" customFormat="1" x14ac:dyDescent="0.45"/>
    <row r="1696" s="143" customFormat="1" x14ac:dyDescent="0.45"/>
    <row r="1697" s="143" customFormat="1" x14ac:dyDescent="0.45"/>
    <row r="1698" s="143" customFormat="1" x14ac:dyDescent="0.45"/>
    <row r="1699" s="143" customFormat="1" x14ac:dyDescent="0.45"/>
    <row r="1700" s="143" customFormat="1" x14ac:dyDescent="0.45"/>
    <row r="1701" s="143" customFormat="1" x14ac:dyDescent="0.45"/>
    <row r="1702" s="143" customFormat="1" x14ac:dyDescent="0.45"/>
    <row r="1703" s="143" customFormat="1" x14ac:dyDescent="0.45"/>
    <row r="1704" s="143" customFormat="1" x14ac:dyDescent="0.45"/>
    <row r="1705" s="143" customFormat="1" x14ac:dyDescent="0.45"/>
    <row r="1706" s="143" customFormat="1" x14ac:dyDescent="0.45"/>
    <row r="1707" s="143" customFormat="1" x14ac:dyDescent="0.45"/>
    <row r="1708" s="143" customFormat="1" x14ac:dyDescent="0.45"/>
    <row r="1709" s="143" customFormat="1" x14ac:dyDescent="0.45"/>
    <row r="1710" s="143" customFormat="1" x14ac:dyDescent="0.45"/>
    <row r="1711" s="143" customFormat="1" x14ac:dyDescent="0.45"/>
    <row r="1712" s="143" customFormat="1" x14ac:dyDescent="0.45"/>
    <row r="1713" s="143" customFormat="1" x14ac:dyDescent="0.45"/>
    <row r="1714" s="143" customFormat="1" x14ac:dyDescent="0.45"/>
    <row r="1715" s="143" customFormat="1" x14ac:dyDescent="0.45"/>
    <row r="1716" s="143" customFormat="1" x14ac:dyDescent="0.45"/>
    <row r="1717" s="143" customFormat="1" x14ac:dyDescent="0.45"/>
    <row r="1718" s="143" customFormat="1" x14ac:dyDescent="0.45"/>
    <row r="1719" s="143" customFormat="1" x14ac:dyDescent="0.45"/>
    <row r="1720" s="143" customFormat="1" x14ac:dyDescent="0.45"/>
    <row r="1721" s="143" customFormat="1" x14ac:dyDescent="0.45"/>
    <row r="1722" s="143" customFormat="1" x14ac:dyDescent="0.45"/>
    <row r="1723" s="143" customFormat="1" x14ac:dyDescent="0.45"/>
    <row r="1724" s="143" customFormat="1" x14ac:dyDescent="0.45"/>
    <row r="1725" s="143" customFormat="1" x14ac:dyDescent="0.45"/>
    <row r="1726" s="143" customFormat="1" x14ac:dyDescent="0.45"/>
    <row r="1727" s="143" customFormat="1" x14ac:dyDescent="0.45"/>
    <row r="1728" s="143" customFormat="1" x14ac:dyDescent="0.45"/>
    <row r="1729" s="143" customFormat="1" x14ac:dyDescent="0.45"/>
    <row r="1730" s="143" customFormat="1" x14ac:dyDescent="0.45"/>
    <row r="1731" s="143" customFormat="1" x14ac:dyDescent="0.45"/>
    <row r="1732" s="143" customFormat="1" x14ac:dyDescent="0.45"/>
    <row r="1733" s="143" customFormat="1" x14ac:dyDescent="0.45"/>
    <row r="1734" s="143" customFormat="1" x14ac:dyDescent="0.45"/>
    <row r="1735" s="143" customFormat="1" x14ac:dyDescent="0.45"/>
    <row r="1736" s="143" customFormat="1" x14ac:dyDescent="0.45"/>
    <row r="1737" s="143" customFormat="1" x14ac:dyDescent="0.45"/>
    <row r="1738" s="143" customFormat="1" x14ac:dyDescent="0.45"/>
    <row r="1739" s="143" customFormat="1" x14ac:dyDescent="0.45"/>
    <row r="1740" s="143" customFormat="1" x14ac:dyDescent="0.45"/>
    <row r="1741" s="143" customFormat="1" x14ac:dyDescent="0.45"/>
    <row r="1742" s="143" customFormat="1" x14ac:dyDescent="0.45"/>
    <row r="1743" s="143" customFormat="1" x14ac:dyDescent="0.45"/>
    <row r="1744" s="143" customFormat="1" x14ac:dyDescent="0.45"/>
    <row r="1745" s="143" customFormat="1" x14ac:dyDescent="0.45"/>
    <row r="1746" s="143" customFormat="1" x14ac:dyDescent="0.45"/>
    <row r="1747" s="143" customFormat="1" x14ac:dyDescent="0.45"/>
    <row r="1748" s="143" customFormat="1" x14ac:dyDescent="0.45"/>
    <row r="1749" s="143" customFormat="1" x14ac:dyDescent="0.45"/>
    <row r="1750" s="143" customFormat="1" x14ac:dyDescent="0.45"/>
    <row r="1751" s="143" customFormat="1" x14ac:dyDescent="0.45"/>
    <row r="1752" s="143" customFormat="1" x14ac:dyDescent="0.45"/>
    <row r="1753" s="143" customFormat="1" x14ac:dyDescent="0.45"/>
    <row r="1754" s="143" customFormat="1" x14ac:dyDescent="0.45"/>
    <row r="1755" s="143" customFormat="1" x14ac:dyDescent="0.45"/>
    <row r="1756" s="143" customFormat="1" x14ac:dyDescent="0.45"/>
    <row r="1757" s="143" customFormat="1" x14ac:dyDescent="0.45"/>
    <row r="1758" s="143" customFormat="1" x14ac:dyDescent="0.45"/>
    <row r="1759" s="143" customFormat="1" x14ac:dyDescent="0.45"/>
    <row r="1760" s="143" customFormat="1" x14ac:dyDescent="0.45"/>
    <row r="1761" s="143" customFormat="1" x14ac:dyDescent="0.45"/>
    <row r="1762" s="143" customFormat="1" x14ac:dyDescent="0.45"/>
    <row r="1763" s="143" customFormat="1" x14ac:dyDescent="0.45"/>
    <row r="1764" s="143" customFormat="1" x14ac:dyDescent="0.45"/>
    <row r="1765" s="143" customFormat="1" x14ac:dyDescent="0.45"/>
    <row r="1766" s="143" customFormat="1" x14ac:dyDescent="0.45"/>
    <row r="1767" s="143" customFormat="1" x14ac:dyDescent="0.45"/>
    <row r="1768" s="143" customFormat="1" x14ac:dyDescent="0.45"/>
    <row r="1769" s="143" customFormat="1" x14ac:dyDescent="0.45"/>
    <row r="1770" s="143" customFormat="1" x14ac:dyDescent="0.45"/>
    <row r="1771" s="143" customFormat="1" x14ac:dyDescent="0.45"/>
    <row r="1772" s="143" customFormat="1" x14ac:dyDescent="0.45"/>
    <row r="1773" s="143" customFormat="1" x14ac:dyDescent="0.45"/>
    <row r="1774" s="143" customFormat="1" x14ac:dyDescent="0.45"/>
    <row r="1775" s="143" customFormat="1" x14ac:dyDescent="0.45"/>
    <row r="1776" s="143" customFormat="1" x14ac:dyDescent="0.45"/>
    <row r="1777" s="143" customFormat="1" x14ac:dyDescent="0.45"/>
    <row r="1778" s="143" customFormat="1" x14ac:dyDescent="0.45"/>
    <row r="1779" s="143" customFormat="1" x14ac:dyDescent="0.45"/>
    <row r="1780" s="143" customFormat="1" x14ac:dyDescent="0.45"/>
    <row r="1781" s="143" customFormat="1" x14ac:dyDescent="0.45"/>
    <row r="1782" s="143" customFormat="1" x14ac:dyDescent="0.45"/>
    <row r="1783" s="143" customFormat="1" x14ac:dyDescent="0.45"/>
    <row r="1784" s="143" customFormat="1" x14ac:dyDescent="0.45"/>
    <row r="1785" s="143" customFormat="1" x14ac:dyDescent="0.45"/>
    <row r="1786" s="143" customFormat="1" x14ac:dyDescent="0.45"/>
    <row r="1787" s="143" customFormat="1" x14ac:dyDescent="0.45"/>
    <row r="1788" s="143" customFormat="1" x14ac:dyDescent="0.45"/>
    <row r="1789" s="143" customFormat="1" x14ac:dyDescent="0.45"/>
    <row r="1790" s="143" customFormat="1" x14ac:dyDescent="0.45"/>
    <row r="1791" s="143" customFormat="1" x14ac:dyDescent="0.45"/>
    <row r="1792" s="143" customFormat="1" x14ac:dyDescent="0.45"/>
    <row r="1793" s="143" customFormat="1" x14ac:dyDescent="0.45"/>
    <row r="1794" s="143" customFormat="1" x14ac:dyDescent="0.45"/>
    <row r="1795" s="143" customFormat="1" x14ac:dyDescent="0.45"/>
    <row r="1796" s="143" customFormat="1" x14ac:dyDescent="0.45"/>
    <row r="1797" s="143" customFormat="1" x14ac:dyDescent="0.45"/>
    <row r="1798" s="143" customFormat="1" x14ac:dyDescent="0.45"/>
    <row r="1799" s="143" customFormat="1" x14ac:dyDescent="0.45"/>
    <row r="1800" s="143" customFormat="1" x14ac:dyDescent="0.45"/>
    <row r="1801" s="143" customFormat="1" x14ac:dyDescent="0.45"/>
    <row r="1802" s="143" customFormat="1" x14ac:dyDescent="0.45"/>
    <row r="1803" s="143" customFormat="1" x14ac:dyDescent="0.45"/>
    <row r="1804" s="143" customFormat="1" x14ac:dyDescent="0.45"/>
    <row r="1805" s="143" customFormat="1" x14ac:dyDescent="0.45"/>
    <row r="1806" s="143" customFormat="1" x14ac:dyDescent="0.45"/>
    <row r="1807" s="143" customFormat="1" x14ac:dyDescent="0.45"/>
    <row r="1808" s="143" customFormat="1" x14ac:dyDescent="0.45"/>
    <row r="1809" s="143" customFormat="1" x14ac:dyDescent="0.45"/>
    <row r="1810" s="143" customFormat="1" x14ac:dyDescent="0.45"/>
    <row r="1811" s="143" customFormat="1" x14ac:dyDescent="0.45"/>
    <row r="1812" s="143" customFormat="1" x14ac:dyDescent="0.45"/>
    <row r="1813" s="143" customFormat="1" x14ac:dyDescent="0.45"/>
    <row r="1814" s="143" customFormat="1" x14ac:dyDescent="0.45"/>
    <row r="1815" s="143" customFormat="1" x14ac:dyDescent="0.45"/>
    <row r="1816" s="143" customFormat="1" x14ac:dyDescent="0.45"/>
    <row r="1817" s="143" customFormat="1" x14ac:dyDescent="0.45"/>
    <row r="1818" s="143" customFormat="1" x14ac:dyDescent="0.45"/>
    <row r="1819" s="143" customFormat="1" x14ac:dyDescent="0.45"/>
    <row r="1820" s="143" customFormat="1" x14ac:dyDescent="0.45"/>
    <row r="1821" s="143" customFormat="1" x14ac:dyDescent="0.45"/>
    <row r="1822" s="143" customFormat="1" x14ac:dyDescent="0.45"/>
    <row r="1823" s="143" customFormat="1" x14ac:dyDescent="0.45"/>
    <row r="1824" s="143" customFormat="1" x14ac:dyDescent="0.45"/>
    <row r="1825" s="143" customFormat="1" x14ac:dyDescent="0.45"/>
    <row r="1826" s="143" customFormat="1" x14ac:dyDescent="0.45"/>
    <row r="1827" s="143" customFormat="1" x14ac:dyDescent="0.45"/>
    <row r="1828" s="143" customFormat="1" x14ac:dyDescent="0.45"/>
    <row r="1829" s="143" customFormat="1" x14ac:dyDescent="0.45"/>
    <row r="1830" s="143" customFormat="1" x14ac:dyDescent="0.45"/>
    <row r="1831" s="143" customFormat="1" x14ac:dyDescent="0.45"/>
    <row r="1832" s="143" customFormat="1" x14ac:dyDescent="0.45"/>
    <row r="1833" s="143" customFormat="1" x14ac:dyDescent="0.45"/>
    <row r="1834" s="143" customFormat="1" x14ac:dyDescent="0.45"/>
    <row r="1835" s="143" customFormat="1" x14ac:dyDescent="0.45"/>
    <row r="1836" s="143" customFormat="1" x14ac:dyDescent="0.45"/>
    <row r="1837" s="143" customFormat="1" x14ac:dyDescent="0.45"/>
    <row r="1838" s="143" customFormat="1" x14ac:dyDescent="0.45"/>
    <row r="1839" s="143" customFormat="1" x14ac:dyDescent="0.45"/>
    <row r="1840" s="143" customFormat="1" x14ac:dyDescent="0.45"/>
    <row r="1841" s="143" customFormat="1" x14ac:dyDescent="0.45"/>
    <row r="1842" s="143" customFormat="1" x14ac:dyDescent="0.45"/>
    <row r="1843" s="143" customFormat="1" x14ac:dyDescent="0.45"/>
    <row r="1844" s="143" customFormat="1" x14ac:dyDescent="0.45"/>
    <row r="1845" s="143" customFormat="1" x14ac:dyDescent="0.45"/>
    <row r="1846" s="143" customFormat="1" x14ac:dyDescent="0.45"/>
    <row r="1847" s="143" customFormat="1" x14ac:dyDescent="0.45"/>
    <row r="1848" s="143" customFormat="1" x14ac:dyDescent="0.45"/>
    <row r="1849" s="143" customFormat="1" x14ac:dyDescent="0.45"/>
    <row r="1850" s="143" customFormat="1" x14ac:dyDescent="0.45"/>
    <row r="1851" s="143" customFormat="1" x14ac:dyDescent="0.45"/>
    <row r="1852" s="143" customFormat="1" x14ac:dyDescent="0.45"/>
    <row r="1853" s="143" customFormat="1" x14ac:dyDescent="0.45"/>
    <row r="1854" s="143" customFormat="1" x14ac:dyDescent="0.45"/>
    <row r="1855" s="143" customFormat="1" x14ac:dyDescent="0.45"/>
    <row r="1856" s="143" customFormat="1" x14ac:dyDescent="0.45"/>
    <row r="1857" s="143" customFormat="1" x14ac:dyDescent="0.45"/>
    <row r="1858" s="143" customFormat="1" x14ac:dyDescent="0.45"/>
    <row r="1859" s="143" customFormat="1" x14ac:dyDescent="0.45"/>
    <row r="1860" s="143" customFormat="1" x14ac:dyDescent="0.45"/>
    <row r="1861" s="143" customFormat="1" x14ac:dyDescent="0.45"/>
    <row r="1862" s="143" customFormat="1" x14ac:dyDescent="0.45"/>
    <row r="1863" s="143" customFormat="1" x14ac:dyDescent="0.45"/>
    <row r="1864" s="143" customFormat="1" x14ac:dyDescent="0.45"/>
    <row r="1865" s="143" customFormat="1" x14ac:dyDescent="0.45"/>
    <row r="1866" s="143" customFormat="1" x14ac:dyDescent="0.45"/>
    <row r="1867" s="143" customFormat="1" x14ac:dyDescent="0.45"/>
    <row r="1868" s="143" customFormat="1" x14ac:dyDescent="0.45"/>
    <row r="1869" s="143" customFormat="1" x14ac:dyDescent="0.45"/>
    <row r="1870" s="143" customFormat="1" x14ac:dyDescent="0.45"/>
    <row r="1871" s="143" customFormat="1" x14ac:dyDescent="0.45"/>
    <row r="1872" s="143" customFormat="1" x14ac:dyDescent="0.45"/>
    <row r="1873" s="143" customFormat="1" x14ac:dyDescent="0.45"/>
    <row r="1874" s="143" customFormat="1" x14ac:dyDescent="0.45"/>
    <row r="1875" s="143" customFormat="1" x14ac:dyDescent="0.45"/>
    <row r="1876" s="143" customFormat="1" x14ac:dyDescent="0.45"/>
    <row r="1877" s="143" customFormat="1" x14ac:dyDescent="0.45"/>
    <row r="1878" s="143" customFormat="1" x14ac:dyDescent="0.45"/>
    <row r="1879" s="143" customFormat="1" x14ac:dyDescent="0.45"/>
    <row r="1880" s="143" customFormat="1" x14ac:dyDescent="0.45"/>
    <row r="1881" s="143" customFormat="1" x14ac:dyDescent="0.45"/>
    <row r="1882" s="143" customFormat="1" x14ac:dyDescent="0.45"/>
    <row r="1883" s="143" customFormat="1" x14ac:dyDescent="0.45"/>
    <row r="1884" s="143" customFormat="1" x14ac:dyDescent="0.45"/>
    <row r="1885" s="143" customFormat="1" x14ac:dyDescent="0.45"/>
    <row r="1886" s="143" customFormat="1" x14ac:dyDescent="0.45"/>
    <row r="1887" s="143" customFormat="1" x14ac:dyDescent="0.45"/>
    <row r="1888" s="143" customFormat="1" x14ac:dyDescent="0.45"/>
    <row r="1889" s="143" customFormat="1" x14ac:dyDescent="0.45"/>
    <row r="1890" s="143" customFormat="1" x14ac:dyDescent="0.45"/>
    <row r="1891" s="143" customFormat="1" x14ac:dyDescent="0.45"/>
    <row r="1892" s="143" customFormat="1" x14ac:dyDescent="0.45"/>
    <row r="1893" s="143" customFormat="1" x14ac:dyDescent="0.45"/>
    <row r="1894" s="143" customFormat="1" x14ac:dyDescent="0.45"/>
    <row r="1895" s="143" customFormat="1" x14ac:dyDescent="0.45"/>
    <row r="1896" s="143" customFormat="1" x14ac:dyDescent="0.45"/>
    <row r="1897" s="143" customFormat="1" x14ac:dyDescent="0.45"/>
    <row r="1898" s="143" customFormat="1" x14ac:dyDescent="0.45"/>
    <row r="1899" s="143" customFormat="1" x14ac:dyDescent="0.45"/>
    <row r="1900" s="143" customFormat="1" x14ac:dyDescent="0.45"/>
    <row r="1901" s="143" customFormat="1" x14ac:dyDescent="0.45"/>
    <row r="1902" s="143" customFormat="1" x14ac:dyDescent="0.45"/>
    <row r="1903" s="143" customFormat="1" x14ac:dyDescent="0.45"/>
    <row r="1904" s="143" customFormat="1" x14ac:dyDescent="0.45"/>
    <row r="1905" s="143" customFormat="1" x14ac:dyDescent="0.45"/>
    <row r="1906" s="143" customFormat="1" x14ac:dyDescent="0.45"/>
    <row r="1907" s="143" customFormat="1" x14ac:dyDescent="0.45"/>
    <row r="1908" s="143" customFormat="1" x14ac:dyDescent="0.45"/>
    <row r="1909" s="143" customFormat="1" x14ac:dyDescent="0.45"/>
    <row r="1910" s="143" customFormat="1" x14ac:dyDescent="0.45"/>
    <row r="1911" s="143" customFormat="1" x14ac:dyDescent="0.45"/>
    <row r="1912" s="143" customFormat="1" x14ac:dyDescent="0.45"/>
    <row r="1913" s="143" customFormat="1" x14ac:dyDescent="0.45"/>
    <row r="1914" s="143" customFormat="1" x14ac:dyDescent="0.45"/>
    <row r="1915" s="143" customFormat="1" x14ac:dyDescent="0.45"/>
    <row r="1916" s="143" customFormat="1" x14ac:dyDescent="0.45"/>
    <row r="1917" s="143" customFormat="1" x14ac:dyDescent="0.45"/>
    <row r="1918" s="143" customFormat="1" x14ac:dyDescent="0.45"/>
    <row r="1919" s="143" customFormat="1" x14ac:dyDescent="0.45"/>
    <row r="1920" s="143" customFormat="1" x14ac:dyDescent="0.45"/>
    <row r="1921" s="143" customFormat="1" x14ac:dyDescent="0.45"/>
    <row r="1922" s="143" customFormat="1" x14ac:dyDescent="0.45"/>
    <row r="1923" s="143" customFormat="1" x14ac:dyDescent="0.45"/>
    <row r="1924" s="143" customFormat="1" x14ac:dyDescent="0.45"/>
    <row r="1925" s="143" customFormat="1" x14ac:dyDescent="0.45"/>
    <row r="1926" s="143" customFormat="1" x14ac:dyDescent="0.45"/>
    <row r="1927" s="143" customFormat="1" x14ac:dyDescent="0.45"/>
    <row r="1928" s="143" customFormat="1" x14ac:dyDescent="0.45"/>
    <row r="1929" s="143" customFormat="1" x14ac:dyDescent="0.45"/>
    <row r="1930" s="143" customFormat="1" x14ac:dyDescent="0.45"/>
    <row r="1931" s="143" customFormat="1" x14ac:dyDescent="0.45"/>
    <row r="1932" s="143" customFormat="1" x14ac:dyDescent="0.45"/>
    <row r="1933" s="143" customFormat="1" x14ac:dyDescent="0.45"/>
    <row r="1934" s="143" customFormat="1" x14ac:dyDescent="0.45"/>
    <row r="1935" s="143" customFormat="1" x14ac:dyDescent="0.45"/>
    <row r="1936" s="143" customFormat="1" x14ac:dyDescent="0.45"/>
    <row r="1937" s="143" customFormat="1" x14ac:dyDescent="0.45"/>
    <row r="1938" s="143" customFormat="1" x14ac:dyDescent="0.45"/>
    <row r="1939" s="143" customFormat="1" x14ac:dyDescent="0.45"/>
    <row r="1940" s="143" customFormat="1" x14ac:dyDescent="0.45"/>
    <row r="1941" s="143" customFormat="1" x14ac:dyDescent="0.45"/>
    <row r="1942" s="143" customFormat="1" x14ac:dyDescent="0.45"/>
    <row r="1943" s="143" customFormat="1" x14ac:dyDescent="0.45"/>
    <row r="1944" s="143" customFormat="1" x14ac:dyDescent="0.45"/>
    <row r="1945" s="143" customFormat="1" x14ac:dyDescent="0.45"/>
    <row r="1946" s="143" customFormat="1" x14ac:dyDescent="0.45"/>
    <row r="1947" s="143" customFormat="1" x14ac:dyDescent="0.45"/>
    <row r="1948" s="143" customFormat="1" x14ac:dyDescent="0.45"/>
    <row r="1949" s="143" customFormat="1" x14ac:dyDescent="0.45"/>
    <row r="1950" s="143" customFormat="1" x14ac:dyDescent="0.45"/>
    <row r="1951" s="143" customFormat="1" x14ac:dyDescent="0.45"/>
    <row r="1952" s="143" customFormat="1" x14ac:dyDescent="0.45"/>
    <row r="1953" s="143" customFormat="1" x14ac:dyDescent="0.45"/>
    <row r="1954" s="143" customFormat="1" x14ac:dyDescent="0.45"/>
    <row r="1955" s="143" customFormat="1" x14ac:dyDescent="0.45"/>
    <row r="1956" s="143" customFormat="1" x14ac:dyDescent="0.45"/>
    <row r="1957" s="143" customFormat="1" x14ac:dyDescent="0.45"/>
    <row r="1958" s="143" customFormat="1" x14ac:dyDescent="0.45"/>
    <row r="1959" s="143" customFormat="1" x14ac:dyDescent="0.45"/>
    <row r="1960" s="143" customFormat="1" x14ac:dyDescent="0.45"/>
    <row r="1961" s="143" customFormat="1" x14ac:dyDescent="0.45"/>
    <row r="1962" s="143" customFormat="1" x14ac:dyDescent="0.45"/>
    <row r="1963" s="143" customFormat="1" x14ac:dyDescent="0.45"/>
    <row r="1964" s="143" customFormat="1" x14ac:dyDescent="0.45"/>
    <row r="1965" s="143" customFormat="1" x14ac:dyDescent="0.45"/>
    <row r="1966" s="143" customFormat="1" x14ac:dyDescent="0.45"/>
    <row r="1967" s="143" customFormat="1" x14ac:dyDescent="0.45"/>
    <row r="1968" s="143" customFormat="1" x14ac:dyDescent="0.45"/>
    <row r="1969" s="143" customFormat="1" x14ac:dyDescent="0.45"/>
    <row r="1970" s="143" customFormat="1" x14ac:dyDescent="0.45"/>
    <row r="1971" s="143" customFormat="1" x14ac:dyDescent="0.45"/>
    <row r="1972" s="143" customFormat="1" x14ac:dyDescent="0.45"/>
    <row r="1973" s="143" customFormat="1" x14ac:dyDescent="0.45"/>
    <row r="1974" s="143" customFormat="1" x14ac:dyDescent="0.45"/>
    <row r="1975" s="143" customFormat="1" x14ac:dyDescent="0.45"/>
    <row r="1976" s="143" customFormat="1" x14ac:dyDescent="0.45"/>
    <row r="1977" s="143" customFormat="1" x14ac:dyDescent="0.45"/>
    <row r="1978" s="143" customFormat="1" x14ac:dyDescent="0.45"/>
    <row r="1979" s="143" customFormat="1" x14ac:dyDescent="0.45"/>
    <row r="1980" s="143" customFormat="1" x14ac:dyDescent="0.45"/>
    <row r="1981" s="143" customFormat="1" x14ac:dyDescent="0.45"/>
    <row r="1982" s="143" customFormat="1" x14ac:dyDescent="0.45"/>
    <row r="1983" s="143" customFormat="1" x14ac:dyDescent="0.45"/>
    <row r="1984" s="143" customFormat="1" x14ac:dyDescent="0.45"/>
    <row r="1985" s="143" customFormat="1" x14ac:dyDescent="0.45"/>
  </sheetData>
  <sheetProtection algorithmName="SHA-512" hashValue="d7Cy6cXFBpeYJZo5fb02c4Hzl/hl5T5Z/YeHdhEwRYDncCHGw1mB3uOe1UdQ/1BXyxrFmWqjqK99txbrkZHJ1A==" saltValue="vO7mBb6YHkUs2t5WoV2NUA==" spinCount="100000" sheet="1" formatCells="0" formatColumns="0" insertColumns="0" insertRows="0" deleteColumns="0" deleteRows="0"/>
  <customSheetViews>
    <customSheetView guid="{2789FC04-2E36-4D35-9415-F233AAB86BF1}" hiddenColumns="1">
      <pane xSplit="3" ySplit="2" topLeftCell="D3" activePane="bottomRight" state="frozen"/>
      <selection pane="bottomRight" activeCell="H17" sqref="H17"/>
      <pageMargins left="0.7" right="0.7" top="0.75" bottom="0.75" header="0.51180555555555496" footer="0.51180555555555496"/>
      <pageSetup paperSize="9" firstPageNumber="0" orientation="portrait" horizontalDpi="4294967293" r:id="rId1"/>
    </customSheetView>
  </customSheetViews>
  <mergeCells count="7">
    <mergeCell ref="A4:C4"/>
    <mergeCell ref="Y4:Z4"/>
    <mergeCell ref="A1:C1"/>
    <mergeCell ref="A2:C2"/>
    <mergeCell ref="Y2:Z2"/>
    <mergeCell ref="A3:C3"/>
    <mergeCell ref="D1:AA1"/>
  </mergeCells>
  <dataValidations count="1">
    <dataValidation type="custom" allowBlank="1" showInputMessage="1" showErrorMessage="1" sqref="D3:AA3">
      <formula1>ROUND(D3,2)=D3</formula1>
    </dataValidation>
  </dataValidations>
  <pageMargins left="0.7" right="0.7" top="0.75" bottom="0.75" header="0.51180555555555496" footer="0.51180555555555496"/>
  <pageSetup paperSize="9" firstPageNumber="0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NB47"/>
  <sheetViews>
    <sheetView zoomScaleNormal="100" workbookViewId="0">
      <pane xSplit="1" topLeftCell="I1" activePane="topRight" state="frozen"/>
      <selection activeCell="K14" sqref="K14"/>
      <selection pane="topRight" sqref="A1:XFD1048576"/>
    </sheetView>
  </sheetViews>
  <sheetFormatPr defaultColWidth="13.3984375" defaultRowHeight="14.25" x14ac:dyDescent="0.45"/>
  <cols>
    <col min="1" max="1" width="22" bestFit="1" customWidth="1"/>
    <col min="2" max="2" width="15.73046875" bestFit="1" customWidth="1"/>
    <col min="3" max="3" width="18.265625" bestFit="1" customWidth="1"/>
    <col min="4" max="4" width="16.265625" bestFit="1" customWidth="1"/>
    <col min="5" max="5" width="22" bestFit="1" customWidth="1"/>
  </cols>
  <sheetData>
    <row r="1" spans="1:366" x14ac:dyDescent="0.45">
      <c r="A1" s="157" t="s">
        <v>221</v>
      </c>
      <c r="B1" s="158"/>
      <c r="C1" s="158"/>
      <c r="D1" s="158"/>
      <c r="E1" s="159"/>
      <c r="F1" s="162" t="s">
        <v>222</v>
      </c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4"/>
      <c r="AA1" s="165" t="s">
        <v>232</v>
      </c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</row>
    <row r="2" spans="1:366" s="67" customFormat="1" ht="82.5" customHeight="1" thickBot="1" x14ac:dyDescent="0.5">
      <c r="A2" s="1" t="s">
        <v>0</v>
      </c>
      <c r="B2" s="1" t="s">
        <v>1</v>
      </c>
      <c r="C2" s="1" t="s">
        <v>220</v>
      </c>
      <c r="D2" s="91" t="s">
        <v>168</v>
      </c>
      <c r="E2" s="1" t="s">
        <v>152</v>
      </c>
      <c r="F2" s="172" t="s">
        <v>18</v>
      </c>
      <c r="G2" s="173"/>
      <c r="H2" s="172" t="s">
        <v>179</v>
      </c>
      <c r="I2" s="173"/>
      <c r="J2" s="172" t="s">
        <v>180</v>
      </c>
      <c r="K2" s="173"/>
      <c r="L2" s="172" t="s">
        <v>170</v>
      </c>
      <c r="M2" s="173"/>
      <c r="N2" s="2" t="s">
        <v>9</v>
      </c>
      <c r="O2" s="2" t="s">
        <v>19</v>
      </c>
      <c r="P2" s="2" t="s">
        <v>10</v>
      </c>
      <c r="Q2" s="2" t="s">
        <v>207</v>
      </c>
      <c r="R2" s="2" t="s">
        <v>11</v>
      </c>
      <c r="S2" s="2" t="s">
        <v>208</v>
      </c>
      <c r="T2" s="2" t="s">
        <v>209</v>
      </c>
      <c r="U2" s="2" t="s">
        <v>216</v>
      </c>
      <c r="V2" s="2" t="s">
        <v>12</v>
      </c>
      <c r="W2" s="170" t="s">
        <v>181</v>
      </c>
      <c r="X2" s="171"/>
      <c r="Y2" s="170" t="s">
        <v>182</v>
      </c>
      <c r="Z2" s="171"/>
      <c r="AA2" s="168" t="s">
        <v>183</v>
      </c>
      <c r="AB2" s="169"/>
      <c r="AC2" s="168" t="s">
        <v>178</v>
      </c>
      <c r="AD2" s="169"/>
      <c r="AE2" s="3" t="s">
        <v>13</v>
      </c>
      <c r="AF2" s="3" t="s">
        <v>14</v>
      </c>
      <c r="AG2" s="3" t="s">
        <v>15</v>
      </c>
      <c r="AH2" s="3" t="s">
        <v>195</v>
      </c>
      <c r="AI2" s="3" t="s">
        <v>18</v>
      </c>
      <c r="AJ2" s="3" t="s">
        <v>179</v>
      </c>
      <c r="AK2" s="3" t="s">
        <v>180</v>
      </c>
      <c r="AL2" s="3" t="s">
        <v>19</v>
      </c>
      <c r="AM2" s="168" t="s">
        <v>184</v>
      </c>
      <c r="AN2" s="169"/>
      <c r="AO2" s="168" t="s">
        <v>185</v>
      </c>
      <c r="AP2" s="169"/>
      <c r="AQ2" s="94" t="s">
        <v>6</v>
      </c>
      <c r="AR2" s="94" t="s">
        <v>7</v>
      </c>
      <c r="AS2" s="94" t="s">
        <v>8</v>
      </c>
      <c r="AT2" s="94" t="s">
        <v>196</v>
      </c>
      <c r="AU2" s="147" t="s">
        <v>224</v>
      </c>
      <c r="AV2" s="94" t="s">
        <v>197</v>
      </c>
      <c r="AW2" s="94" t="s">
        <v>204</v>
      </c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</row>
    <row r="3" spans="1:366" s="69" customFormat="1" ht="15" customHeight="1" thickBot="1" x14ac:dyDescent="0.5">
      <c r="A3" s="5" t="s">
        <v>150</v>
      </c>
      <c r="B3" s="6">
        <v>490</v>
      </c>
      <c r="C3" s="6">
        <v>5.5</v>
      </c>
      <c r="D3" s="6">
        <v>1.5</v>
      </c>
      <c r="E3" s="6" t="s">
        <v>154</v>
      </c>
      <c r="F3" s="7" t="s">
        <v>24</v>
      </c>
      <c r="G3" s="7">
        <f>IF($F3="tak",IF($E3="bitumiczna",2.5*($B3-$AH3),$C3*($B3-$AH3)),0)</f>
        <v>797.5</v>
      </c>
      <c r="H3" s="7" t="s">
        <v>24</v>
      </c>
      <c r="I3" s="7">
        <f>IF($H3="tak",2.5*($B3-$AH3),IF($E3="bitumiczna",2.5*($B3-$AH3),0))</f>
        <v>797.5</v>
      </c>
      <c r="J3" s="7" t="s">
        <v>23</v>
      </c>
      <c r="K3" s="7">
        <f>IF(J3="tak",2.5*($B3-$AH3),0)</f>
        <v>0</v>
      </c>
      <c r="L3" s="7" t="s">
        <v>23</v>
      </c>
      <c r="M3" s="7">
        <f>IF(L3="tak",2.5*($B3-$AH3),0)</f>
        <v>0</v>
      </c>
      <c r="N3" s="8">
        <f>IF(AC3="tak",1*0.5,IF(AQ3&gt;0,1*0.5,2*0.5))</f>
        <v>0.5</v>
      </c>
      <c r="O3" s="8">
        <f>N3*(B3-AH3)</f>
        <v>159.5</v>
      </c>
      <c r="P3" s="8">
        <v>320</v>
      </c>
      <c r="Q3" s="8"/>
      <c r="R3" s="8">
        <v>354</v>
      </c>
      <c r="S3" s="8">
        <v>0</v>
      </c>
      <c r="T3" s="8">
        <v>0</v>
      </c>
      <c r="U3" s="8">
        <v>0</v>
      </c>
      <c r="V3" s="8">
        <v>387</v>
      </c>
      <c r="W3" s="125" t="s">
        <v>23</v>
      </c>
      <c r="X3" s="125">
        <f>IF(W3="tak",$C3*$B3,0)</f>
        <v>0</v>
      </c>
      <c r="Y3" s="125" t="s">
        <v>23</v>
      </c>
      <c r="Z3" s="125">
        <f>IF(Y3="tak",$C3*$B3,0)</f>
        <v>0</v>
      </c>
      <c r="AA3" s="9" t="s">
        <v>23</v>
      </c>
      <c r="AB3" s="9">
        <f>IF($AA3="tak",$C3*$B3,0)</f>
        <v>0</v>
      </c>
      <c r="AC3" s="9" t="s">
        <v>24</v>
      </c>
      <c r="AD3" s="9">
        <f>IF(AC3="tak",1.5*$B3,0)</f>
        <v>735</v>
      </c>
      <c r="AE3" s="9">
        <v>8</v>
      </c>
      <c r="AF3" s="9">
        <v>1</v>
      </c>
      <c r="AG3" s="11">
        <v>123</v>
      </c>
      <c r="AH3" s="11">
        <v>171</v>
      </c>
      <c r="AI3" s="12">
        <f>(IF($F3="tak",IF($E3="bitumiczna",$D3*$B3,($B3*$C3-$G3)),0))</f>
        <v>735</v>
      </c>
      <c r="AJ3" s="12">
        <f t="shared" ref="AJ3:AJ6" si="0">(IF($H3="tak",$B3*$D3,0))</f>
        <v>735</v>
      </c>
      <c r="AK3" s="12">
        <f t="shared" ref="AK3:AK6" si="1">(IF($J3="tak",$B3*$D3,0))</f>
        <v>0</v>
      </c>
      <c r="AL3" s="12">
        <f>AH3*N3</f>
        <v>85.5</v>
      </c>
      <c r="AM3" s="9" t="s">
        <v>23</v>
      </c>
      <c r="AN3" s="9">
        <f>IF(AM3="tak",$C3*$B3,0)</f>
        <v>0</v>
      </c>
      <c r="AO3" s="9" t="s">
        <v>23</v>
      </c>
      <c r="AP3" s="9">
        <f>IF(AO3="tak",$C3*$B3,0)</f>
        <v>0</v>
      </c>
      <c r="AQ3" s="99">
        <v>0</v>
      </c>
      <c r="AR3" s="99">
        <v>0</v>
      </c>
      <c r="AS3" s="99">
        <f>AQ3*AR3</f>
        <v>0</v>
      </c>
      <c r="AT3" s="99">
        <v>0</v>
      </c>
      <c r="AU3" s="99"/>
      <c r="AV3" s="99">
        <v>0</v>
      </c>
      <c r="AW3" s="99">
        <v>0</v>
      </c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</row>
    <row r="4" spans="1:366" s="68" customFormat="1" ht="15" customHeight="1" x14ac:dyDescent="0.45">
      <c r="A4" s="43" t="s">
        <v>57</v>
      </c>
      <c r="B4" s="14">
        <v>133</v>
      </c>
      <c r="C4" s="14">
        <v>4</v>
      </c>
      <c r="D4" s="14"/>
      <c r="E4" s="14" t="s">
        <v>153</v>
      </c>
      <c r="F4" s="15" t="s">
        <v>24</v>
      </c>
      <c r="G4" s="15">
        <f>IF($F4="tak",IF($E4="bitumiczna",2.5*($B4-$AH4),$C4*($B4-$AH4)),0)</f>
        <v>532</v>
      </c>
      <c r="H4" s="15" t="s">
        <v>23</v>
      </c>
      <c r="I4" s="15">
        <f>IF($H4="tak",2.5*($B4-$AH4),IF($E4="bitumiczna",2.5*($B4-$AH4),0))</f>
        <v>0</v>
      </c>
      <c r="J4" s="15" t="s">
        <v>23</v>
      </c>
      <c r="K4" s="15">
        <f>IF(J4="tak",2.5*($B4-$AH4),0)</f>
        <v>0</v>
      </c>
      <c r="L4" s="15" t="s">
        <v>23</v>
      </c>
      <c r="M4" s="15">
        <f>IF(L4="tak",2.5*($B4-$AH4),0)</f>
        <v>0</v>
      </c>
      <c r="N4" s="16">
        <f>IF(AC4="tak",1*0.5,IF(AQ4&gt;0,1*0.5,2*0.5))</f>
        <v>1</v>
      </c>
      <c r="O4" s="16">
        <f>N4*(B4-AH4)</f>
        <v>133</v>
      </c>
      <c r="P4" s="16">
        <v>133</v>
      </c>
      <c r="Q4" s="16"/>
      <c r="R4" s="16">
        <v>0</v>
      </c>
      <c r="S4" s="16">
        <v>1</v>
      </c>
      <c r="T4" s="16">
        <v>0</v>
      </c>
      <c r="U4" s="16">
        <v>0</v>
      </c>
      <c r="V4" s="16">
        <v>0</v>
      </c>
      <c r="W4" s="123" t="s">
        <v>23</v>
      </c>
      <c r="X4" s="123">
        <f>IF(W4="tak",$C4*$B4,0)</f>
        <v>0</v>
      </c>
      <c r="Y4" s="123" t="s">
        <v>23</v>
      </c>
      <c r="Z4" s="123">
        <f>IF(Y4="tak",$C4*$B4,0)</f>
        <v>0</v>
      </c>
      <c r="AA4" s="33" t="s">
        <v>24</v>
      </c>
      <c r="AB4" s="33">
        <f>IF($AA4="tak",$C4*$B4,0)</f>
        <v>532</v>
      </c>
      <c r="AC4" s="33" t="s">
        <v>23</v>
      </c>
      <c r="AD4" s="33">
        <f>IF(AC4="tak",1.5*$B4,0)</f>
        <v>0</v>
      </c>
      <c r="AE4" s="33">
        <v>1</v>
      </c>
      <c r="AF4" s="33">
        <v>0</v>
      </c>
      <c r="AG4" s="34">
        <v>0</v>
      </c>
      <c r="AH4" s="34">
        <f>B4-P4-R4</f>
        <v>0</v>
      </c>
      <c r="AI4" s="35">
        <f>(IF($F4="tak",IF($E4="bitumiczna",$D4*$B4,($B4*$C4-$G4)),0))</f>
        <v>0</v>
      </c>
      <c r="AJ4" s="35">
        <f t="shared" si="0"/>
        <v>0</v>
      </c>
      <c r="AK4" s="35">
        <f t="shared" si="1"/>
        <v>0</v>
      </c>
      <c r="AL4" s="35">
        <f>AH4*N4</f>
        <v>0</v>
      </c>
      <c r="AM4" s="33" t="s">
        <v>23</v>
      </c>
      <c r="AN4" s="33">
        <f>IF(AM4="tak",$C4*$B4,0)</f>
        <v>0</v>
      </c>
      <c r="AO4" s="33" t="s">
        <v>23</v>
      </c>
      <c r="AP4" s="33">
        <f>IF(AO4="tak",$C4*$B4,0)</f>
        <v>0</v>
      </c>
      <c r="AQ4" s="98">
        <v>0</v>
      </c>
      <c r="AR4" s="98">
        <v>0</v>
      </c>
      <c r="AS4" s="98">
        <f>AQ4*AR4</f>
        <v>0</v>
      </c>
      <c r="AT4" s="98">
        <v>0</v>
      </c>
      <c r="AU4" s="98"/>
      <c r="AV4" s="98">
        <v>0</v>
      </c>
      <c r="AW4" s="98">
        <v>0</v>
      </c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</row>
    <row r="5" spans="1:366" s="63" customFormat="1" ht="15" customHeight="1" x14ac:dyDescent="0.45">
      <c r="A5" s="39" t="s">
        <v>58</v>
      </c>
      <c r="B5" s="18">
        <v>41</v>
      </c>
      <c r="C5" s="18">
        <v>4</v>
      </c>
      <c r="D5" s="18"/>
      <c r="E5" s="18" t="s">
        <v>153</v>
      </c>
      <c r="F5" s="19" t="s">
        <v>24</v>
      </c>
      <c r="G5" s="19">
        <f>IF($F5="tak",IF($E5="bitumiczna",2.5*($B5-$AH5),$C5*($B5-$AH5)),0)</f>
        <v>0</v>
      </c>
      <c r="H5" s="19" t="s">
        <v>23</v>
      </c>
      <c r="I5" s="19">
        <f>IF($H5="tak",2.5*($B5-$AH5),IF($E5="bitumiczna",2.5*($B5-$AH5),0))</f>
        <v>0</v>
      </c>
      <c r="J5" s="19" t="s">
        <v>23</v>
      </c>
      <c r="K5" s="19">
        <f>IF(J5="tak",2.5*($B5-$AH5),0)</f>
        <v>0</v>
      </c>
      <c r="L5" s="19" t="s">
        <v>23</v>
      </c>
      <c r="M5" s="19">
        <f>IF(L5="tak",2.5*($B5-$AH5),0)</f>
        <v>0</v>
      </c>
      <c r="N5" s="20">
        <f>IF(AC5="tak",1*0.5,IF(AQ5&gt;0,1*0.5,2*0.5))</f>
        <v>1</v>
      </c>
      <c r="O5" s="20">
        <f>N5*(B5-AH5)</f>
        <v>0</v>
      </c>
      <c r="P5" s="20">
        <v>0</v>
      </c>
      <c r="Q5" s="20"/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124" t="s">
        <v>23</v>
      </c>
      <c r="X5" s="124">
        <f>IF(W5="tak",$C5*$B5,0)</f>
        <v>0</v>
      </c>
      <c r="Y5" s="124" t="s">
        <v>23</v>
      </c>
      <c r="Z5" s="124">
        <f>IF(Y5="tak",$C5*$B5,0)</f>
        <v>0</v>
      </c>
      <c r="AA5" s="10" t="s">
        <v>24</v>
      </c>
      <c r="AB5" s="10">
        <f>IF($AA5="tak",$C5*$B5,0)</f>
        <v>164</v>
      </c>
      <c r="AC5" s="10" t="s">
        <v>23</v>
      </c>
      <c r="AD5" s="10">
        <f>IF(AC5="tak",1.5*$B5,0)</f>
        <v>0</v>
      </c>
      <c r="AE5" s="10">
        <v>1</v>
      </c>
      <c r="AF5" s="10">
        <v>0</v>
      </c>
      <c r="AG5" s="21">
        <v>0</v>
      </c>
      <c r="AH5" s="21">
        <f>B5-P5-R5</f>
        <v>41</v>
      </c>
      <c r="AI5" s="22">
        <f>(IF($F5="tak",IF($E5="bitumiczna",$D5*$B5,($B5*$C5-$G5)),0))</f>
        <v>164</v>
      </c>
      <c r="AJ5" s="22">
        <f t="shared" si="0"/>
        <v>0</v>
      </c>
      <c r="AK5" s="22">
        <f t="shared" si="1"/>
        <v>0</v>
      </c>
      <c r="AL5" s="22">
        <f>AH5*N5</f>
        <v>41</v>
      </c>
      <c r="AM5" s="10" t="s">
        <v>23</v>
      </c>
      <c r="AN5" s="10">
        <f>IF(AM5="tak",$C5*$B5,0)</f>
        <v>0</v>
      </c>
      <c r="AO5" s="10" t="s">
        <v>23</v>
      </c>
      <c r="AP5" s="10">
        <f>IF(AO5="tak",$C5*$B5,0)</f>
        <v>0</v>
      </c>
      <c r="AQ5" s="96">
        <v>0</v>
      </c>
      <c r="AR5" s="96">
        <v>0</v>
      </c>
      <c r="AS5" s="96">
        <f>AQ5*AR5</f>
        <v>0</v>
      </c>
      <c r="AT5" s="96">
        <v>0</v>
      </c>
      <c r="AU5" s="96"/>
      <c r="AV5" s="96">
        <v>0</v>
      </c>
      <c r="AW5" s="96">
        <v>0</v>
      </c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</row>
    <row r="6" spans="1:366" s="63" customFormat="1" ht="15" customHeight="1" x14ac:dyDescent="0.45">
      <c r="A6" s="39" t="s">
        <v>59</v>
      </c>
      <c r="B6" s="18">
        <v>245</v>
      </c>
      <c r="C6" s="18">
        <v>4</v>
      </c>
      <c r="D6" s="18"/>
      <c r="E6" s="18" t="s">
        <v>153</v>
      </c>
      <c r="F6" s="19" t="s">
        <v>24</v>
      </c>
      <c r="G6" s="19">
        <f>IF($F6="tak",IF($E6="bitumiczna",2.5*($B6-$AH6),$C6*($B6-$AH6)),0)</f>
        <v>936</v>
      </c>
      <c r="H6" s="19" t="s">
        <v>23</v>
      </c>
      <c r="I6" s="19">
        <f>IF($H6="tak",2.5*($B6-$AH6),IF($E6="bitumiczna",2.5*($B6-$AH6),0))</f>
        <v>0</v>
      </c>
      <c r="J6" s="19" t="s">
        <v>23</v>
      </c>
      <c r="K6" s="19">
        <f>IF(J6="tak",2.5*($B6-$AH6),0)</f>
        <v>0</v>
      </c>
      <c r="L6" s="19" t="s">
        <v>23</v>
      </c>
      <c r="M6" s="19">
        <f>IF(L6="tak",2.5*($B6-$AH6),0)</f>
        <v>0</v>
      </c>
      <c r="N6" s="20">
        <f>IF(AC6="tak",1*0.5,IF(AQ6&gt;0,1*0.5,2*0.5))</f>
        <v>1</v>
      </c>
      <c r="O6" s="20">
        <f>N6*(B6-AH6)</f>
        <v>234</v>
      </c>
      <c r="P6" s="20">
        <v>245</v>
      </c>
      <c r="Q6" s="20"/>
      <c r="R6" s="20">
        <v>245</v>
      </c>
      <c r="S6" s="20">
        <v>0</v>
      </c>
      <c r="T6" s="20">
        <v>0</v>
      </c>
      <c r="U6" s="20">
        <v>0</v>
      </c>
      <c r="V6" s="20">
        <v>167</v>
      </c>
      <c r="W6" s="124" t="s">
        <v>23</v>
      </c>
      <c r="X6" s="124">
        <f>IF(W6="tak",$C6*$B6,0)</f>
        <v>0</v>
      </c>
      <c r="Y6" s="124" t="s">
        <v>23</v>
      </c>
      <c r="Z6" s="124">
        <f>IF(Y6="tak",$C6*$B6,0)</f>
        <v>0</v>
      </c>
      <c r="AA6" s="10" t="s">
        <v>24</v>
      </c>
      <c r="AB6" s="10">
        <f>IF($AA6="tak",$C6*$B6,0)</f>
        <v>980</v>
      </c>
      <c r="AC6" s="10" t="s">
        <v>23</v>
      </c>
      <c r="AD6" s="10">
        <f>IF(AC6="tak",1.5*$B6,0)</f>
        <v>0</v>
      </c>
      <c r="AE6" s="10">
        <v>7</v>
      </c>
      <c r="AF6" s="10">
        <v>1</v>
      </c>
      <c r="AG6" s="21">
        <v>0</v>
      </c>
      <c r="AH6" s="21">
        <v>11</v>
      </c>
      <c r="AI6" s="22">
        <f>(IF($F6="tak",IF($E6="bitumiczna",$D6*$B6,($B6*$C6-$G6)),0))</f>
        <v>44</v>
      </c>
      <c r="AJ6" s="22">
        <f t="shared" si="0"/>
        <v>0</v>
      </c>
      <c r="AK6" s="22">
        <f t="shared" si="1"/>
        <v>0</v>
      </c>
      <c r="AL6" s="22">
        <f>AH6*N6</f>
        <v>11</v>
      </c>
      <c r="AM6" s="10" t="s">
        <v>23</v>
      </c>
      <c r="AN6" s="10">
        <f>IF(AM6="tak",$C6*$B6,0)</f>
        <v>0</v>
      </c>
      <c r="AO6" s="10" t="s">
        <v>23</v>
      </c>
      <c r="AP6" s="10">
        <f>IF(AO6="tak",$C6*$B6,0)</f>
        <v>0</v>
      </c>
      <c r="AQ6" s="96">
        <v>0</v>
      </c>
      <c r="AR6" s="96">
        <v>0</v>
      </c>
      <c r="AS6" s="96">
        <f>AQ6*AR6</f>
        <v>0</v>
      </c>
      <c r="AT6" s="96">
        <v>0</v>
      </c>
      <c r="AU6" s="96"/>
      <c r="AV6" s="96">
        <v>0</v>
      </c>
      <c r="AW6" s="96">
        <v>0</v>
      </c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</row>
    <row r="7" spans="1:366" s="113" customFormat="1" ht="30" customHeight="1" x14ac:dyDescent="0.45">
      <c r="A7" s="87" t="s">
        <v>172</v>
      </c>
      <c r="B7" s="105"/>
      <c r="C7" s="105"/>
      <c r="D7" s="105"/>
      <c r="E7" s="105"/>
      <c r="F7" s="106"/>
      <c r="G7" s="106"/>
      <c r="H7" s="106"/>
      <c r="I7" s="106"/>
      <c r="J7" s="106"/>
      <c r="K7" s="106"/>
      <c r="L7" s="106"/>
      <c r="M7" s="106"/>
      <c r="N7" s="107"/>
      <c r="O7" s="107"/>
      <c r="P7" s="107">
        <v>18</v>
      </c>
      <c r="Q7" s="107"/>
      <c r="R7" s="107">
        <f>(455+900)</f>
        <v>1355</v>
      </c>
      <c r="S7" s="107">
        <v>0</v>
      </c>
      <c r="T7" s="107">
        <v>0</v>
      </c>
      <c r="U7" s="16">
        <v>0</v>
      </c>
      <c r="V7" s="107"/>
      <c r="W7" s="126"/>
      <c r="X7" s="126"/>
      <c r="Y7" s="126"/>
      <c r="Z7" s="126"/>
      <c r="AA7" s="108"/>
      <c r="AB7" s="108"/>
      <c r="AC7" s="108"/>
      <c r="AD7" s="108"/>
      <c r="AE7" s="108"/>
      <c r="AF7" s="108"/>
      <c r="AG7" s="109"/>
      <c r="AH7" s="109"/>
      <c r="AI7" s="110"/>
      <c r="AJ7" s="110"/>
      <c r="AK7" s="110"/>
      <c r="AL7" s="110"/>
      <c r="AM7" s="108"/>
      <c r="AN7" s="108"/>
      <c r="AO7" s="108"/>
      <c r="AP7" s="108"/>
      <c r="AQ7" s="111"/>
      <c r="AR7" s="111"/>
      <c r="AS7" s="111"/>
      <c r="AT7" s="111">
        <v>0</v>
      </c>
      <c r="AU7" s="111"/>
      <c r="AV7" s="111">
        <v>0</v>
      </c>
      <c r="AW7" s="111">
        <v>0</v>
      </c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12"/>
      <c r="CW7" s="112"/>
      <c r="CX7" s="112"/>
      <c r="CY7" s="112"/>
      <c r="CZ7" s="112"/>
      <c r="DA7" s="112"/>
      <c r="DB7" s="112"/>
      <c r="DC7" s="112"/>
      <c r="DD7" s="112"/>
      <c r="DE7" s="112"/>
      <c r="DF7" s="112"/>
      <c r="DG7" s="112"/>
      <c r="DH7" s="112"/>
      <c r="DI7" s="112"/>
      <c r="DJ7" s="112"/>
      <c r="DK7" s="112"/>
      <c r="DL7" s="112"/>
      <c r="DM7" s="112"/>
      <c r="DN7" s="112"/>
      <c r="DO7" s="112"/>
      <c r="DP7" s="112"/>
      <c r="DQ7" s="112"/>
      <c r="DR7" s="112"/>
      <c r="DS7" s="112"/>
      <c r="DT7" s="112"/>
      <c r="DU7" s="112"/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/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  <c r="GQ7" s="112"/>
      <c r="GR7" s="112"/>
      <c r="GS7" s="112"/>
      <c r="GT7" s="112"/>
      <c r="GU7" s="112"/>
      <c r="GV7" s="112"/>
      <c r="GW7" s="112"/>
      <c r="GX7" s="112"/>
      <c r="GY7" s="112"/>
      <c r="GZ7" s="112"/>
      <c r="HA7" s="112"/>
      <c r="HB7" s="112"/>
      <c r="HC7" s="112"/>
      <c r="HD7" s="112"/>
      <c r="HE7" s="112"/>
      <c r="HF7" s="112"/>
      <c r="HG7" s="112"/>
      <c r="HH7" s="112"/>
      <c r="HI7" s="112"/>
      <c r="HJ7" s="112"/>
      <c r="HK7" s="112"/>
      <c r="HL7" s="112"/>
      <c r="HM7" s="112"/>
      <c r="HN7" s="112"/>
      <c r="HO7" s="112"/>
      <c r="HP7" s="112"/>
      <c r="HQ7" s="112"/>
      <c r="HR7" s="112"/>
      <c r="HS7" s="112"/>
      <c r="HT7" s="112"/>
      <c r="HU7" s="112"/>
      <c r="HV7" s="112"/>
      <c r="HW7" s="112"/>
      <c r="HX7" s="112"/>
      <c r="HY7" s="112"/>
      <c r="HZ7" s="112"/>
      <c r="IA7" s="112"/>
      <c r="IB7" s="112"/>
      <c r="IC7" s="112"/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  <c r="IU7" s="112"/>
      <c r="IV7" s="112"/>
      <c r="IW7" s="112"/>
      <c r="IX7" s="112"/>
      <c r="IY7" s="112"/>
      <c r="IZ7" s="112"/>
      <c r="JA7" s="112"/>
      <c r="JB7" s="112"/>
      <c r="JC7" s="112"/>
      <c r="JD7" s="112"/>
      <c r="JE7" s="112"/>
      <c r="JF7" s="112"/>
      <c r="JG7" s="112"/>
      <c r="JH7" s="112"/>
      <c r="JI7" s="112"/>
      <c r="JJ7" s="112"/>
      <c r="JK7" s="112"/>
      <c r="JL7" s="112"/>
      <c r="JM7" s="112"/>
      <c r="JN7" s="112"/>
      <c r="JO7" s="112"/>
      <c r="JP7" s="112"/>
      <c r="JQ7" s="112"/>
      <c r="JR7" s="112"/>
      <c r="JS7" s="112"/>
      <c r="JT7" s="112"/>
      <c r="JU7" s="112"/>
      <c r="JV7" s="112"/>
      <c r="JW7" s="112"/>
      <c r="JX7" s="112"/>
      <c r="JY7" s="112"/>
      <c r="JZ7" s="112"/>
      <c r="KA7" s="112"/>
      <c r="KB7" s="112"/>
      <c r="KC7" s="112"/>
      <c r="KD7" s="112"/>
      <c r="KE7" s="112"/>
      <c r="KF7" s="112"/>
      <c r="KG7" s="112"/>
      <c r="KH7" s="112"/>
      <c r="KI7" s="112"/>
      <c r="KJ7" s="112"/>
      <c r="KK7" s="112"/>
      <c r="KL7" s="112"/>
      <c r="KM7" s="112"/>
      <c r="KN7" s="112"/>
      <c r="KO7" s="112"/>
      <c r="KP7" s="112"/>
      <c r="KQ7" s="112"/>
      <c r="KR7" s="112"/>
      <c r="KS7" s="112"/>
      <c r="KT7" s="112"/>
      <c r="KU7" s="112"/>
      <c r="KV7" s="112"/>
      <c r="KW7" s="112"/>
      <c r="KX7" s="112"/>
      <c r="KY7" s="112"/>
      <c r="KZ7" s="112"/>
      <c r="LA7" s="112"/>
      <c r="LB7" s="112"/>
      <c r="LC7" s="112"/>
      <c r="LD7" s="112"/>
      <c r="LE7" s="112"/>
      <c r="LF7" s="112"/>
      <c r="LG7" s="112"/>
      <c r="LH7" s="112"/>
      <c r="LI7" s="112"/>
      <c r="LJ7" s="112"/>
      <c r="LK7" s="112"/>
      <c r="LL7" s="112"/>
      <c r="LM7" s="112"/>
      <c r="LN7" s="112"/>
      <c r="LO7" s="112"/>
      <c r="LP7" s="112"/>
      <c r="LQ7" s="112"/>
      <c r="LR7" s="112"/>
      <c r="LS7" s="112"/>
      <c r="LT7" s="112"/>
      <c r="LU7" s="112"/>
      <c r="LV7" s="112"/>
      <c r="LW7" s="112"/>
      <c r="LX7" s="112"/>
      <c r="LY7" s="112"/>
      <c r="LZ7" s="112"/>
      <c r="MA7" s="112"/>
      <c r="MB7" s="112"/>
      <c r="MC7" s="112"/>
      <c r="MD7" s="112"/>
      <c r="ME7" s="112"/>
      <c r="MF7" s="112"/>
      <c r="MG7" s="112"/>
      <c r="MH7" s="112"/>
      <c r="MI7" s="112"/>
      <c r="MJ7" s="112"/>
      <c r="MK7" s="112"/>
      <c r="ML7" s="112"/>
      <c r="MM7" s="112"/>
      <c r="MN7" s="112"/>
      <c r="MO7" s="112"/>
      <c r="MP7" s="112"/>
      <c r="MQ7" s="112"/>
      <c r="MR7" s="112"/>
      <c r="MS7" s="112"/>
      <c r="MT7" s="112"/>
      <c r="MU7" s="112"/>
      <c r="MV7" s="112"/>
      <c r="MW7" s="112"/>
      <c r="MX7" s="112"/>
      <c r="MY7" s="112"/>
      <c r="MZ7" s="112"/>
      <c r="NA7" s="112"/>
      <c r="NB7" s="112"/>
    </row>
    <row r="8" spans="1:366" s="63" customFormat="1" ht="15" customHeight="1" x14ac:dyDescent="0.45">
      <c r="A8" s="23" t="s">
        <v>29</v>
      </c>
      <c r="B8" s="24"/>
      <c r="C8" s="24"/>
      <c r="D8" s="24"/>
      <c r="E8" s="24"/>
      <c r="F8" s="24">
        <f>SUM(G3:G6)</f>
        <v>2265.5</v>
      </c>
      <c r="G8" s="24"/>
      <c r="H8" s="24">
        <f>SUM(I3:I6)</f>
        <v>797.5</v>
      </c>
      <c r="I8" s="24"/>
      <c r="J8" s="24">
        <f>SUM(K3:K6)</f>
        <v>0</v>
      </c>
      <c r="K8" s="24"/>
      <c r="L8" s="24">
        <f>SUM(M3:M6)</f>
        <v>0</v>
      </c>
      <c r="M8" s="24"/>
      <c r="N8" s="25">
        <f>SUM(O3:O6)</f>
        <v>526.5</v>
      </c>
      <c r="O8" s="24"/>
      <c r="P8" s="25">
        <f>SUM(P3:P7)</f>
        <v>716</v>
      </c>
      <c r="Q8" s="25">
        <v>84</v>
      </c>
      <c r="R8" s="25">
        <f>SUM(R3:R7)</f>
        <v>1954</v>
      </c>
      <c r="S8" s="25">
        <f>SUM(S3:S7)</f>
        <v>1</v>
      </c>
      <c r="T8" s="25">
        <f>SUM(T3:T7)</f>
        <v>0</v>
      </c>
      <c r="U8" s="25">
        <f>SUM(U3:U7)</f>
        <v>0</v>
      </c>
      <c r="V8" s="25">
        <f>SUM(V3:V6)</f>
        <v>554</v>
      </c>
      <c r="W8" s="25">
        <f>SUM(X3:X6)</f>
        <v>0</v>
      </c>
      <c r="X8" s="25"/>
      <c r="Y8" s="25">
        <f>SUM(Z3:Z6)</f>
        <v>0</v>
      </c>
      <c r="Z8" s="25"/>
      <c r="AA8" s="24">
        <f>SUM(AB3:AB6)</f>
        <v>1676</v>
      </c>
      <c r="AB8" s="24"/>
      <c r="AC8" s="25">
        <f>SUM(AD3:AD6)</f>
        <v>735</v>
      </c>
      <c r="AD8" s="24"/>
      <c r="AE8" s="36">
        <f>SUM(AE3:AE6)</f>
        <v>17</v>
      </c>
      <c r="AF8" s="36">
        <f>SUM(AF3:AF6)</f>
        <v>2</v>
      </c>
      <c r="AG8" s="25">
        <f>SUM(AG3:AG6)</f>
        <v>123</v>
      </c>
      <c r="AH8" s="24"/>
      <c r="AI8" s="25">
        <f>SUM(AI3:AI6)</f>
        <v>943</v>
      </c>
      <c r="AJ8" s="25">
        <f>SUM(AJ3:AJ6)</f>
        <v>735</v>
      </c>
      <c r="AK8" s="25">
        <f>SUM(AK3:AK6)</f>
        <v>0</v>
      </c>
      <c r="AL8" s="25">
        <f>SUM(AL3:AL6)</f>
        <v>137.5</v>
      </c>
      <c r="AM8" s="25">
        <f>SUM(AN3:AN6)</f>
        <v>0</v>
      </c>
      <c r="AN8" s="25"/>
      <c r="AO8" s="25">
        <f>SUM(AP3:AP6)</f>
        <v>0</v>
      </c>
      <c r="AP8" s="24"/>
      <c r="AQ8" s="167">
        <f>SUM(AR3:AR6)</f>
        <v>0</v>
      </c>
      <c r="AR8" s="167"/>
      <c r="AS8" s="60">
        <f>SUM(AS3:AS6)</f>
        <v>0</v>
      </c>
      <c r="AT8" s="25">
        <f>SUM(AT3:AT7)</f>
        <v>0</v>
      </c>
      <c r="AU8" s="132">
        <v>0</v>
      </c>
      <c r="AV8" s="25">
        <f>SUM(AV3:AV7)</f>
        <v>0</v>
      </c>
      <c r="AW8" s="25">
        <f>SUM(AW3:AW7)</f>
        <v>0</v>
      </c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</row>
    <row r="9" spans="1:366" s="63" customFormat="1" ht="15" customHeight="1" x14ac:dyDescent="0.45">
      <c r="A9" s="23" t="s">
        <v>30</v>
      </c>
      <c r="B9" s="30"/>
      <c r="C9" s="30"/>
      <c r="D9" s="30"/>
      <c r="E9" s="30"/>
      <c r="F9" s="30" t="s">
        <v>31</v>
      </c>
      <c r="G9" s="30"/>
      <c r="H9" s="30" t="s">
        <v>31</v>
      </c>
      <c r="I9" s="30"/>
      <c r="J9" s="30" t="s">
        <v>31</v>
      </c>
      <c r="K9" s="30"/>
      <c r="L9" s="30" t="s">
        <v>31</v>
      </c>
      <c r="M9" s="30"/>
      <c r="N9" s="30" t="s">
        <v>31</v>
      </c>
      <c r="O9" s="30"/>
      <c r="P9" s="30" t="s">
        <v>32</v>
      </c>
      <c r="Q9" s="30" t="s">
        <v>32</v>
      </c>
      <c r="R9" s="30" t="s">
        <v>32</v>
      </c>
      <c r="S9" s="30" t="s">
        <v>213</v>
      </c>
      <c r="T9" s="30" t="s">
        <v>32</v>
      </c>
      <c r="U9" s="30" t="s">
        <v>32</v>
      </c>
      <c r="V9" s="30" t="s">
        <v>32</v>
      </c>
      <c r="W9" s="30" t="s">
        <v>31</v>
      </c>
      <c r="X9" s="30"/>
      <c r="Y9" s="30" t="s">
        <v>31</v>
      </c>
      <c r="Z9" s="30"/>
      <c r="AA9" s="30" t="s">
        <v>31</v>
      </c>
      <c r="AB9" s="30"/>
      <c r="AC9" s="30" t="s">
        <v>31</v>
      </c>
      <c r="AD9" s="30"/>
      <c r="AE9" s="30" t="s">
        <v>33</v>
      </c>
      <c r="AF9" s="30" t="s">
        <v>33</v>
      </c>
      <c r="AG9" s="30" t="s">
        <v>32</v>
      </c>
      <c r="AH9" s="30"/>
      <c r="AI9" s="30" t="s">
        <v>31</v>
      </c>
      <c r="AJ9" s="30" t="s">
        <v>31</v>
      </c>
      <c r="AK9" s="30" t="s">
        <v>31</v>
      </c>
      <c r="AL9" s="30" t="s">
        <v>31</v>
      </c>
      <c r="AM9" s="30" t="s">
        <v>31</v>
      </c>
      <c r="AN9" s="30"/>
      <c r="AO9" s="30" t="s">
        <v>31</v>
      </c>
      <c r="AP9" s="30"/>
      <c r="AQ9" s="152" t="s">
        <v>32</v>
      </c>
      <c r="AR9" s="152"/>
      <c r="AS9" s="30" t="s">
        <v>31</v>
      </c>
      <c r="AT9" s="30" t="s">
        <v>32</v>
      </c>
      <c r="AU9" s="66" t="s">
        <v>32</v>
      </c>
      <c r="AV9" s="30" t="s">
        <v>32</v>
      </c>
      <c r="AW9" s="30" t="s">
        <v>213</v>
      </c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</row>
    <row r="10" spans="1:366" s="63" customFormat="1" ht="15" customHeight="1" x14ac:dyDescent="0.45">
      <c r="A10" s="31" t="s">
        <v>34</v>
      </c>
      <c r="B10" s="32"/>
      <c r="C10" s="32"/>
      <c r="D10" s="32"/>
      <c r="E10" s="32"/>
      <c r="F10" s="32">
        <f>F8*'ZX14'!D3</f>
        <v>0</v>
      </c>
      <c r="G10" s="32"/>
      <c r="H10" s="32">
        <f>H8*'ZX14'!E3</f>
        <v>0</v>
      </c>
      <c r="I10" s="32"/>
      <c r="J10" s="32">
        <f>J8*'ZX14'!F3</f>
        <v>0</v>
      </c>
      <c r="K10" s="32"/>
      <c r="L10" s="32">
        <f>L8*'ZX14'!G3</f>
        <v>0</v>
      </c>
      <c r="M10" s="32"/>
      <c r="N10" s="32">
        <f>N8*'ZX14'!H3</f>
        <v>0</v>
      </c>
      <c r="O10" s="32"/>
      <c r="P10" s="32">
        <f>P8*'ZX14'!I3</f>
        <v>0</v>
      </c>
      <c r="Q10" s="32">
        <f>Q8*'ZX14'!J3</f>
        <v>0</v>
      </c>
      <c r="R10" s="32">
        <f>R8*'ZX14'!K3</f>
        <v>0</v>
      </c>
      <c r="S10" s="32">
        <f>S8*'ZX14'!L3</f>
        <v>0</v>
      </c>
      <c r="T10" s="32">
        <f>T8*'ZX14'!M3</f>
        <v>0</v>
      </c>
      <c r="U10" s="32">
        <f>U8*'ZX14'!N3</f>
        <v>0</v>
      </c>
      <c r="V10" s="32">
        <f>V8*'ZX14'!P3</f>
        <v>0</v>
      </c>
      <c r="W10" s="32">
        <f>W8*'ZX14'!Q3</f>
        <v>0</v>
      </c>
      <c r="X10" s="32"/>
      <c r="Y10" s="32">
        <f>Y8*'ZX14'!R3</f>
        <v>0</v>
      </c>
      <c r="Z10" s="32"/>
      <c r="AA10" s="32">
        <f>AA8*'ZX14'!S3</f>
        <v>0</v>
      </c>
      <c r="AB10" s="32"/>
      <c r="AC10" s="32">
        <f>AC8*'ZX14'!T3</f>
        <v>0</v>
      </c>
      <c r="AD10" s="32"/>
      <c r="AE10" s="32">
        <f>AE8*'ZX14'!U3</f>
        <v>0</v>
      </c>
      <c r="AF10" s="32">
        <f>AF8*'ZX14'!V3</f>
        <v>0</v>
      </c>
      <c r="AG10" s="32">
        <f>AG8*'ZX14'!W3</f>
        <v>0</v>
      </c>
      <c r="AH10" s="32"/>
      <c r="AI10" s="32">
        <f>AI8*'ZX14'!Z3</f>
        <v>0</v>
      </c>
      <c r="AJ10" s="32">
        <f>AJ8*'ZX14'!AA3</f>
        <v>0</v>
      </c>
      <c r="AK10" s="32">
        <f>AK8*'ZX14'!AB3</f>
        <v>0</v>
      </c>
      <c r="AL10" s="32">
        <f>AL8*'ZX14'!AC3</f>
        <v>0</v>
      </c>
      <c r="AM10" s="32">
        <f>AM8*'ZX14'!AD3</f>
        <v>0</v>
      </c>
      <c r="AN10" s="32"/>
      <c r="AO10" s="32">
        <f>AO8*'ZX14'!AE3</f>
        <v>0</v>
      </c>
      <c r="AP10" s="32"/>
      <c r="AQ10" s="150">
        <f>AQ8*'ZX14'!AF3</f>
        <v>0</v>
      </c>
      <c r="AR10" s="150"/>
      <c r="AS10" s="32">
        <f>AS8*'ZX14'!$AH$3</f>
        <v>0</v>
      </c>
      <c r="AT10" s="32">
        <f>AT8*'ZX14'!AI3</f>
        <v>0</v>
      </c>
      <c r="AU10" s="32">
        <f>AU8*'ZX14'!AJ3</f>
        <v>0</v>
      </c>
      <c r="AV10" s="32">
        <f>AV8*'ZX14'!AK3</f>
        <v>0</v>
      </c>
      <c r="AW10" s="32">
        <f>AW8*'ZX14'!AL3</f>
        <v>0</v>
      </c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</row>
    <row r="11" spans="1:366" ht="15" customHeight="1" x14ac:dyDescent="0.45"/>
    <row r="12" spans="1:366" ht="15" customHeight="1" x14ac:dyDescent="0.45"/>
    <row r="13" spans="1:366" ht="15" customHeight="1" x14ac:dyDescent="0.45"/>
    <row r="14" spans="1:366" ht="15" customHeight="1" x14ac:dyDescent="0.45"/>
    <row r="15" spans="1:366" ht="15" customHeight="1" x14ac:dyDescent="0.45"/>
    <row r="16" spans="1:366" ht="15" customHeight="1" x14ac:dyDescent="0.45"/>
    <row r="17" ht="15" customHeight="1" x14ac:dyDescent="0.45"/>
    <row r="18" ht="15" customHeight="1" x14ac:dyDescent="0.45"/>
    <row r="19" ht="15" customHeight="1" x14ac:dyDescent="0.45"/>
    <row r="20" ht="15" customHeight="1" x14ac:dyDescent="0.45"/>
    <row r="21" ht="15" customHeight="1" x14ac:dyDescent="0.45"/>
    <row r="22" ht="15" customHeight="1" x14ac:dyDescent="0.45"/>
    <row r="23" ht="15" customHeight="1" x14ac:dyDescent="0.45"/>
    <row r="24" ht="15" customHeight="1" x14ac:dyDescent="0.45"/>
    <row r="25" ht="15" customHeight="1" x14ac:dyDescent="0.45"/>
    <row r="26" ht="15" customHeight="1" x14ac:dyDescent="0.45"/>
    <row r="27" ht="15" customHeight="1" x14ac:dyDescent="0.45"/>
    <row r="28" ht="15" customHeight="1" x14ac:dyDescent="0.45"/>
    <row r="29" ht="15" customHeight="1" x14ac:dyDescent="0.45"/>
    <row r="30" ht="15" customHeight="1" x14ac:dyDescent="0.45"/>
    <row r="31" ht="15" customHeight="1" x14ac:dyDescent="0.45"/>
    <row r="32" ht="15" customHeight="1" x14ac:dyDescent="0.45"/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8" ht="15" customHeight="1" x14ac:dyDescent="0.45"/>
    <row r="39" ht="15" customHeight="1" x14ac:dyDescent="0.45"/>
    <row r="40" ht="15" customHeight="1" x14ac:dyDescent="0.45"/>
    <row r="41" ht="15" customHeight="1" x14ac:dyDescent="0.45"/>
    <row r="42" ht="15" customHeight="1" x14ac:dyDescent="0.45"/>
    <row r="43" ht="15" customHeight="1" x14ac:dyDescent="0.45"/>
    <row r="44" ht="15" customHeight="1" x14ac:dyDescent="0.45"/>
    <row r="45" ht="15" customHeight="1" x14ac:dyDescent="0.45"/>
    <row r="46" ht="15" customHeight="1" x14ac:dyDescent="0.45"/>
    <row r="47" ht="15" customHeight="1" x14ac:dyDescent="0.45"/>
  </sheetData>
  <sheetProtection algorithmName="SHA-512" hashValue="sauqlOGtr1ye+VCsQ8GvBPn6eE9LnhPqm7Da5J+ELwJMJHSOWsGDP6ElCWlX3NRYNnzkq2k8P8awcfqxGm5RbA==" saltValue="ne0INPQlgMcOiDoGY+asLg==" spinCount="100000" sheet="1" objects="1" scenarios="1"/>
  <customSheetViews>
    <customSheetView guid="{2789FC04-2E36-4D35-9415-F233AAB86BF1}">
      <pane xSplit="1" topLeftCell="Y1" activePane="topRight" state="frozen"/>
      <selection pane="topRight" activeCell="Z26" sqref="Z26"/>
      <pageMargins left="0.7" right="0.7" top="0.75" bottom="0.75" header="0.51180555555555496" footer="0.51180555555555496"/>
      <pageSetup paperSize="9" firstPageNumber="0" orientation="portrait" horizontalDpi="4294967294" verticalDpi="0" r:id="rId1"/>
    </customSheetView>
  </customSheetViews>
  <mergeCells count="16">
    <mergeCell ref="W2:X2"/>
    <mergeCell ref="Y2:Z2"/>
    <mergeCell ref="A1:E1"/>
    <mergeCell ref="F2:G2"/>
    <mergeCell ref="AA2:AB2"/>
    <mergeCell ref="L2:M2"/>
    <mergeCell ref="J2:K2"/>
    <mergeCell ref="H2:I2"/>
    <mergeCell ref="F1:Z1"/>
    <mergeCell ref="AA1:AW1"/>
    <mergeCell ref="AQ10:AR10"/>
    <mergeCell ref="AQ8:AR8"/>
    <mergeCell ref="AQ9:AR9"/>
    <mergeCell ref="AC2:AD2"/>
    <mergeCell ref="AM2:AN2"/>
    <mergeCell ref="AO2:AP2"/>
  </mergeCells>
  <pageMargins left="0.7" right="0.7" top="0.75" bottom="0.75" header="0.51180555555555496" footer="0.51180555555555496"/>
  <pageSetup paperSize="9" firstPageNumber="0" orientation="portrait" horizontalDpi="4294967294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B47"/>
  <sheetViews>
    <sheetView zoomScaleNormal="100" workbookViewId="0">
      <pane xSplit="1" topLeftCell="AD1" activePane="topRight" state="frozen"/>
      <selection activeCell="K14" sqref="K14"/>
      <selection pane="topRight" sqref="A1:XFD1048576"/>
    </sheetView>
  </sheetViews>
  <sheetFormatPr defaultColWidth="13.3984375" defaultRowHeight="14.25" x14ac:dyDescent="0.45"/>
  <cols>
    <col min="1" max="1" width="22" bestFit="1" customWidth="1"/>
    <col min="2" max="2" width="15.73046875" bestFit="1" customWidth="1"/>
    <col min="3" max="3" width="18.265625" bestFit="1" customWidth="1"/>
    <col min="4" max="4" width="16.265625" bestFit="1" customWidth="1"/>
    <col min="5" max="5" width="22" bestFit="1" customWidth="1"/>
  </cols>
  <sheetData>
    <row r="1" spans="1:366" s="63" customFormat="1" x14ac:dyDescent="0.45">
      <c r="A1" s="157" t="s">
        <v>221</v>
      </c>
      <c r="B1" s="158"/>
      <c r="C1" s="158"/>
      <c r="D1" s="158"/>
      <c r="E1" s="159"/>
      <c r="F1" s="162" t="s">
        <v>222</v>
      </c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4"/>
      <c r="AA1" s="165" t="s">
        <v>232</v>
      </c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</row>
    <row r="2" spans="1:366" s="67" customFormat="1" ht="82.5" customHeight="1" thickBot="1" x14ac:dyDescent="0.5">
      <c r="A2" s="1" t="s">
        <v>0</v>
      </c>
      <c r="B2" s="1" t="s">
        <v>1</v>
      </c>
      <c r="C2" s="1" t="s">
        <v>220</v>
      </c>
      <c r="D2" s="91" t="s">
        <v>168</v>
      </c>
      <c r="E2" s="1" t="s">
        <v>152</v>
      </c>
      <c r="F2" s="179" t="s">
        <v>18</v>
      </c>
      <c r="G2" s="180"/>
      <c r="H2" s="179" t="s">
        <v>179</v>
      </c>
      <c r="I2" s="180"/>
      <c r="J2" s="179" t="s">
        <v>180</v>
      </c>
      <c r="K2" s="180"/>
      <c r="L2" s="179" t="s">
        <v>170</v>
      </c>
      <c r="M2" s="180"/>
      <c r="N2" s="2" t="s">
        <v>9</v>
      </c>
      <c r="O2" s="2" t="s">
        <v>19</v>
      </c>
      <c r="P2" s="2" t="s">
        <v>10</v>
      </c>
      <c r="Q2" s="2" t="s">
        <v>207</v>
      </c>
      <c r="R2" s="2" t="s">
        <v>11</v>
      </c>
      <c r="S2" s="2" t="s">
        <v>208</v>
      </c>
      <c r="T2" s="2" t="s">
        <v>209</v>
      </c>
      <c r="U2" s="2" t="s">
        <v>216</v>
      </c>
      <c r="V2" s="2" t="s">
        <v>12</v>
      </c>
      <c r="W2" s="177" t="s">
        <v>181</v>
      </c>
      <c r="X2" s="178"/>
      <c r="Y2" s="177" t="s">
        <v>182</v>
      </c>
      <c r="Z2" s="178"/>
      <c r="AA2" s="175" t="s">
        <v>183</v>
      </c>
      <c r="AB2" s="176"/>
      <c r="AC2" s="175" t="s">
        <v>178</v>
      </c>
      <c r="AD2" s="176"/>
      <c r="AE2" s="3" t="s">
        <v>13</v>
      </c>
      <c r="AF2" s="3" t="s">
        <v>14</v>
      </c>
      <c r="AG2" s="3" t="s">
        <v>15</v>
      </c>
      <c r="AH2" s="3" t="s">
        <v>195</v>
      </c>
      <c r="AI2" s="3" t="s">
        <v>18</v>
      </c>
      <c r="AJ2" s="3" t="s">
        <v>179</v>
      </c>
      <c r="AK2" s="3" t="s">
        <v>180</v>
      </c>
      <c r="AL2" s="3" t="s">
        <v>19</v>
      </c>
      <c r="AM2" s="175" t="s">
        <v>184</v>
      </c>
      <c r="AN2" s="176"/>
      <c r="AO2" s="175" t="s">
        <v>185</v>
      </c>
      <c r="AP2" s="176"/>
      <c r="AQ2" s="94" t="s">
        <v>6</v>
      </c>
      <c r="AR2" s="94" t="s">
        <v>7</v>
      </c>
      <c r="AS2" s="94" t="s">
        <v>8</v>
      </c>
      <c r="AT2" s="94" t="s">
        <v>196</v>
      </c>
      <c r="AU2" s="147" t="s">
        <v>224</v>
      </c>
      <c r="AV2" s="94" t="s">
        <v>197</v>
      </c>
      <c r="AW2" s="94" t="s">
        <v>204</v>
      </c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</row>
    <row r="3" spans="1:366" s="58" customFormat="1" ht="15" customHeight="1" x14ac:dyDescent="0.45">
      <c r="A3" s="44" t="s">
        <v>150</v>
      </c>
      <c r="B3" s="45">
        <v>299</v>
      </c>
      <c r="C3" s="45">
        <v>5.5</v>
      </c>
      <c r="D3" s="45">
        <v>1.5</v>
      </c>
      <c r="E3" s="45" t="s">
        <v>154</v>
      </c>
      <c r="F3" s="46" t="s">
        <v>24</v>
      </c>
      <c r="G3" s="46">
        <f>IF($F3="tak",IF($E3="bitumiczna",2.5*($B3-$AH3),$C3*($B3-$AH3)),0)</f>
        <v>655</v>
      </c>
      <c r="H3" s="46" t="s">
        <v>24</v>
      </c>
      <c r="I3" s="46">
        <f>IF($H3="tak",2.5*($B3-$AH3),IF($E3="bitumiczna",2.5*($B3-$AH3),0))</f>
        <v>655</v>
      </c>
      <c r="J3" s="46" t="s">
        <v>23</v>
      </c>
      <c r="K3" s="46">
        <f>IF(J3="tak",2.5*($B3-$AH3),0)</f>
        <v>0</v>
      </c>
      <c r="L3" s="46" t="s">
        <v>23</v>
      </c>
      <c r="M3" s="46">
        <f>IF(L3="tak",2.5*($B3-$AH3),0)</f>
        <v>0</v>
      </c>
      <c r="N3" s="47">
        <f>IF(AC3="tak",1*0.5,IF(AQ3&gt;0,1*0.5,2*0.5))</f>
        <v>0.5</v>
      </c>
      <c r="O3" s="47">
        <f>N3*(B3-AH3)</f>
        <v>131</v>
      </c>
      <c r="P3" s="47">
        <v>138</v>
      </c>
      <c r="Q3" s="47"/>
      <c r="R3" s="47">
        <v>0</v>
      </c>
      <c r="S3" s="47"/>
      <c r="T3" s="47">
        <v>0</v>
      </c>
      <c r="U3" s="20">
        <v>0</v>
      </c>
      <c r="V3" s="47">
        <v>280</v>
      </c>
      <c r="W3" s="127" t="s">
        <v>23</v>
      </c>
      <c r="X3" s="127">
        <f>IF(W3="tak",$C3*$B3,0)</f>
        <v>0</v>
      </c>
      <c r="Y3" s="127" t="s">
        <v>23</v>
      </c>
      <c r="Z3" s="127">
        <f>IF(Y3="tak",$C3*$B3,0)</f>
        <v>0</v>
      </c>
      <c r="AA3" s="48" t="s">
        <v>23</v>
      </c>
      <c r="AB3" s="48">
        <f>IF($AA3="tak",$C3*$B3,0)</f>
        <v>0</v>
      </c>
      <c r="AC3" s="48" t="s">
        <v>24</v>
      </c>
      <c r="AD3" s="48">
        <f>IF(AC3="tak",1.5*$B3,0)</f>
        <v>448.5</v>
      </c>
      <c r="AE3" s="48">
        <v>6</v>
      </c>
      <c r="AF3" s="48">
        <v>1</v>
      </c>
      <c r="AG3" s="49">
        <v>0</v>
      </c>
      <c r="AH3" s="49">
        <f>B3-P3-AT3</f>
        <v>37</v>
      </c>
      <c r="AI3" s="50">
        <f>(IF($F3="tak",IF($E3="bitumiczna",$D3*$B3,($B3*$C3-$G3)),0))</f>
        <v>448.5</v>
      </c>
      <c r="AJ3" s="50">
        <f t="shared" ref="AJ3:AJ6" si="0">(IF($H3="tak",$B3*$D3,0))</f>
        <v>448.5</v>
      </c>
      <c r="AK3" s="50">
        <f t="shared" ref="AK3:AK6" si="1">(IF($J3="tak",$B3*$D3,0))</f>
        <v>0</v>
      </c>
      <c r="AL3" s="50">
        <f>AH3*N3</f>
        <v>18.5</v>
      </c>
      <c r="AM3" s="48" t="s">
        <v>23</v>
      </c>
      <c r="AN3" s="48">
        <f>IF(AM3="tak",$C3*$B3,0)</f>
        <v>0</v>
      </c>
      <c r="AO3" s="48" t="s">
        <v>23</v>
      </c>
      <c r="AP3" s="48">
        <f>IF(AO3="tak",$C3*$B3,0)</f>
        <v>0</v>
      </c>
      <c r="AQ3" s="95">
        <v>0</v>
      </c>
      <c r="AR3" s="95">
        <v>0</v>
      </c>
      <c r="AS3" s="95">
        <f>AQ3*AR3</f>
        <v>0</v>
      </c>
      <c r="AT3" s="95">
        <v>124</v>
      </c>
      <c r="AU3" s="95">
        <v>24</v>
      </c>
      <c r="AV3" s="95">
        <v>0</v>
      </c>
      <c r="AW3" s="95">
        <v>0</v>
      </c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</row>
    <row r="4" spans="1:366" s="59" customFormat="1" ht="15" customHeight="1" thickBot="1" x14ac:dyDescent="0.5">
      <c r="A4" s="51" t="s">
        <v>150</v>
      </c>
      <c r="B4" s="52">
        <v>143</v>
      </c>
      <c r="C4" s="52">
        <v>5.5</v>
      </c>
      <c r="D4" s="52">
        <v>1.5</v>
      </c>
      <c r="E4" s="52" t="s">
        <v>154</v>
      </c>
      <c r="F4" s="53" t="s">
        <v>24</v>
      </c>
      <c r="G4" s="53">
        <f>IF($F4="tak",IF($E4="bitumiczna",2.5*($B4-$AH4),$C4*($B4-$AH4)),0)</f>
        <v>357.5</v>
      </c>
      <c r="H4" s="53" t="s">
        <v>24</v>
      </c>
      <c r="I4" s="53">
        <f>IF($H4="tak",2.5*($B4-$AH4),IF($E4="bitumiczna",2.5*($B4-$AH4),0))</f>
        <v>357.5</v>
      </c>
      <c r="J4" s="53" t="s">
        <v>23</v>
      </c>
      <c r="K4" s="53">
        <f>IF(J4="tak",2.5*($B4-$AH4),0)</f>
        <v>0</v>
      </c>
      <c r="L4" s="53" t="s">
        <v>23</v>
      </c>
      <c r="M4" s="53">
        <f>IF(L4="tak",2.5*($B4-$AH4),0)</f>
        <v>0</v>
      </c>
      <c r="N4" s="54">
        <f>IF(AC4="tak",1*0.5,IF(AQ4&gt;0,1*0.5,2*0.5))</f>
        <v>1</v>
      </c>
      <c r="O4" s="54">
        <f>N4*(B4-AH4)</f>
        <v>143</v>
      </c>
      <c r="P4" s="54">
        <v>92</v>
      </c>
      <c r="Q4" s="54"/>
      <c r="R4" s="54">
        <v>51</v>
      </c>
      <c r="S4" s="54">
        <v>1</v>
      </c>
      <c r="T4" s="54">
        <v>0</v>
      </c>
      <c r="U4" s="20">
        <v>0</v>
      </c>
      <c r="V4" s="54">
        <v>200</v>
      </c>
      <c r="W4" s="128" t="s">
        <v>23</v>
      </c>
      <c r="X4" s="128">
        <f>IF(W4="tak",$C4*$B4,0)</f>
        <v>0</v>
      </c>
      <c r="Y4" s="128" t="s">
        <v>23</v>
      </c>
      <c r="Z4" s="128">
        <f>IF(Y4="tak",$C4*$B4,0)</f>
        <v>0</v>
      </c>
      <c r="AA4" s="55" t="s">
        <v>23</v>
      </c>
      <c r="AB4" s="55">
        <f>IF($AA4="tak",$C4*$B4,0)</f>
        <v>0</v>
      </c>
      <c r="AC4" s="55" t="s">
        <v>23</v>
      </c>
      <c r="AD4" s="55">
        <f>IF(AC4="tak",1.5*$B4,0)</f>
        <v>0</v>
      </c>
      <c r="AE4" s="55">
        <v>0</v>
      </c>
      <c r="AF4" s="55">
        <v>0</v>
      </c>
      <c r="AG4" s="56">
        <v>0</v>
      </c>
      <c r="AH4" s="56">
        <f>B4-P4-R4</f>
        <v>0</v>
      </c>
      <c r="AI4" s="57">
        <f>(IF($F4="tak",IF($E4="bitumiczna",$D4*$B4,($B4*$C4-$G4)),0))</f>
        <v>214.5</v>
      </c>
      <c r="AJ4" s="57">
        <f t="shared" si="0"/>
        <v>214.5</v>
      </c>
      <c r="AK4" s="57">
        <f t="shared" si="1"/>
        <v>0</v>
      </c>
      <c r="AL4" s="57">
        <f>AH4*N4</f>
        <v>0</v>
      </c>
      <c r="AM4" s="55" t="s">
        <v>23</v>
      </c>
      <c r="AN4" s="55">
        <f>IF(AM4="tak",$C4*$B4,0)</f>
        <v>0</v>
      </c>
      <c r="AO4" s="55" t="s">
        <v>23</v>
      </c>
      <c r="AP4" s="55">
        <f>IF(AO4="tak",$C4*$B4,0)</f>
        <v>0</v>
      </c>
      <c r="AQ4" s="97">
        <v>0</v>
      </c>
      <c r="AR4" s="97">
        <v>0</v>
      </c>
      <c r="AS4" s="97">
        <f>AQ4*AR4</f>
        <v>0</v>
      </c>
      <c r="AT4" s="97">
        <v>0</v>
      </c>
      <c r="AU4" s="97"/>
      <c r="AV4" s="97">
        <v>0</v>
      </c>
      <c r="AW4" s="97">
        <v>0</v>
      </c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</row>
    <row r="5" spans="1:366" s="68" customFormat="1" ht="15" customHeight="1" x14ac:dyDescent="0.45">
      <c r="A5" s="43" t="s">
        <v>55</v>
      </c>
      <c r="B5" s="14">
        <v>375</v>
      </c>
      <c r="C5" s="14">
        <v>4</v>
      </c>
      <c r="D5" s="14"/>
      <c r="E5" s="14" t="s">
        <v>155</v>
      </c>
      <c r="F5" s="15" t="s">
        <v>24</v>
      </c>
      <c r="G5" s="15">
        <f>IF($F5="tak",IF($E5="bitumiczna",2.5*($B5-$AH5),$C5*($B5-$AH5)),0)</f>
        <v>1356</v>
      </c>
      <c r="H5" s="15" t="s">
        <v>23</v>
      </c>
      <c r="I5" s="15">
        <f>IF($H5="tak",2.5*($B5-$AH5),IF($E5="bitumiczna",2.5*($B5-$AH5),0))</f>
        <v>0</v>
      </c>
      <c r="J5" s="15" t="s">
        <v>23</v>
      </c>
      <c r="K5" s="15">
        <f>IF(J5="tak",2.5*($B5-$AH5),0)</f>
        <v>0</v>
      </c>
      <c r="L5" s="15" t="s">
        <v>23</v>
      </c>
      <c r="M5" s="15">
        <f>IF(L5="tak",2.5*($B5-$AH5),0)</f>
        <v>0</v>
      </c>
      <c r="N5" s="16">
        <f>IF(AC5="tak",1*0.5,IF(AQ5&gt;0,1*0.5,2*0.5))</f>
        <v>0.5</v>
      </c>
      <c r="O5" s="16">
        <f>N5*(B5-AH5)</f>
        <v>169.5</v>
      </c>
      <c r="P5" s="16">
        <v>339</v>
      </c>
      <c r="Q5" s="16"/>
      <c r="R5" s="16">
        <v>0</v>
      </c>
      <c r="S5" s="16"/>
      <c r="T5" s="16">
        <v>0</v>
      </c>
      <c r="U5" s="20">
        <v>0</v>
      </c>
      <c r="V5" s="16">
        <v>246</v>
      </c>
      <c r="W5" s="123" t="s">
        <v>23</v>
      </c>
      <c r="X5" s="123">
        <f>IF(W5="tak",$C5*$B5,0)</f>
        <v>0</v>
      </c>
      <c r="Y5" s="123" t="s">
        <v>23</v>
      </c>
      <c r="Z5" s="123">
        <f>IF(Y5="tak",$C5*$B5,0)</f>
        <v>0</v>
      </c>
      <c r="AA5" s="33" t="s">
        <v>24</v>
      </c>
      <c r="AB5" s="33">
        <f>IF($AA5="tak",$C5*$B5,0)</f>
        <v>1500</v>
      </c>
      <c r="AC5" s="33" t="s">
        <v>24</v>
      </c>
      <c r="AD5" s="33">
        <f>IF(AC5="tak",1.5*$B5,0)</f>
        <v>562.5</v>
      </c>
      <c r="AE5" s="33">
        <v>9</v>
      </c>
      <c r="AF5" s="33">
        <v>6</v>
      </c>
      <c r="AG5" s="34">
        <v>0</v>
      </c>
      <c r="AH5" s="34">
        <f>B5-P5</f>
        <v>36</v>
      </c>
      <c r="AI5" s="35">
        <f>(IF($F5="tak",IF($E5="bitumiczna",$D5*$B5,($B5*$C5-$G5)),0))</f>
        <v>144</v>
      </c>
      <c r="AJ5" s="35">
        <f t="shared" si="0"/>
        <v>0</v>
      </c>
      <c r="AK5" s="35">
        <f t="shared" si="1"/>
        <v>0</v>
      </c>
      <c r="AL5" s="35">
        <f>AH5*N5</f>
        <v>18</v>
      </c>
      <c r="AM5" s="33" t="s">
        <v>23</v>
      </c>
      <c r="AN5" s="33">
        <f>IF(AM5="tak",$C5*$B5,0)</f>
        <v>0</v>
      </c>
      <c r="AO5" s="33" t="s">
        <v>23</v>
      </c>
      <c r="AP5" s="33">
        <f>IF(AO5="tak",$C5*$B5,0)</f>
        <v>0</v>
      </c>
      <c r="AQ5" s="98">
        <v>0</v>
      </c>
      <c r="AR5" s="98">
        <v>0</v>
      </c>
      <c r="AS5" s="98">
        <f>AQ5*AR5</f>
        <v>0</v>
      </c>
      <c r="AT5" s="98">
        <v>0</v>
      </c>
      <c r="AU5" s="98"/>
      <c r="AV5" s="98">
        <v>0</v>
      </c>
      <c r="AW5" s="98">
        <v>0</v>
      </c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</row>
    <row r="6" spans="1:366" s="63" customFormat="1" ht="15" customHeight="1" x14ac:dyDescent="0.45">
      <c r="A6" s="39" t="s">
        <v>56</v>
      </c>
      <c r="B6" s="18">
        <v>115</v>
      </c>
      <c r="C6" s="18">
        <v>5</v>
      </c>
      <c r="D6" s="18"/>
      <c r="E6" s="18" t="s">
        <v>153</v>
      </c>
      <c r="F6" s="19" t="s">
        <v>24</v>
      </c>
      <c r="G6" s="19">
        <f>IF($F6="tak",IF($E6="bitumiczna",2.5*($B6-$AH6),$C6*($B6-$AH6)),0)</f>
        <v>0</v>
      </c>
      <c r="H6" s="19" t="s">
        <v>23</v>
      </c>
      <c r="I6" s="19">
        <f>IF($H6="tak",2.5*($B6-$AH6),IF($E6="bitumiczna",2.5*($B6-$AH6),0))</f>
        <v>0</v>
      </c>
      <c r="J6" s="19" t="s">
        <v>23</v>
      </c>
      <c r="K6" s="19">
        <f>IF(J6="tak",2.5*($B6-$AH6),0)</f>
        <v>0</v>
      </c>
      <c r="L6" s="19" t="s">
        <v>23</v>
      </c>
      <c r="M6" s="19">
        <f>IF(L6="tak",2.5*($B6-$AH6),0)</f>
        <v>0</v>
      </c>
      <c r="N6" s="20">
        <f>IF(AC6="tak",1*0.5,IF(AQ6&gt;0,1*0.5,2*0.5))</f>
        <v>1</v>
      </c>
      <c r="O6" s="20">
        <f>N6*(B6-AH6)</f>
        <v>0</v>
      </c>
      <c r="P6" s="20">
        <v>0</v>
      </c>
      <c r="Q6" s="20"/>
      <c r="R6" s="20">
        <v>0</v>
      </c>
      <c r="S6" s="20"/>
      <c r="T6" s="20">
        <v>0</v>
      </c>
      <c r="U6" s="20">
        <v>0</v>
      </c>
      <c r="V6" s="20">
        <v>0</v>
      </c>
      <c r="W6" s="124" t="s">
        <v>23</v>
      </c>
      <c r="X6" s="124">
        <f>IF(W6="tak",$C6*$B6,0)</f>
        <v>0</v>
      </c>
      <c r="Y6" s="124" t="s">
        <v>23</v>
      </c>
      <c r="Z6" s="124">
        <f>IF(Y6="tak",$C6*$B6,0)</f>
        <v>0</v>
      </c>
      <c r="AA6" s="10" t="s">
        <v>24</v>
      </c>
      <c r="AB6" s="10">
        <f>IF($AA6="tak",$C6*$B6,0)</f>
        <v>575</v>
      </c>
      <c r="AC6" s="10" t="s">
        <v>23</v>
      </c>
      <c r="AD6" s="10">
        <f>IF(AC6="tak",1.5*$B6,0)</f>
        <v>0</v>
      </c>
      <c r="AE6" s="10">
        <v>1</v>
      </c>
      <c r="AF6" s="10">
        <v>0</v>
      </c>
      <c r="AG6" s="21">
        <v>0</v>
      </c>
      <c r="AH6" s="21">
        <f>B6-P6</f>
        <v>115</v>
      </c>
      <c r="AI6" s="22">
        <f>(IF($F6="tak",IF($E6="bitumiczna",$D6*$B6,($B6*$C6-$G6)),0))</f>
        <v>575</v>
      </c>
      <c r="AJ6" s="22">
        <f t="shared" si="0"/>
        <v>0</v>
      </c>
      <c r="AK6" s="22">
        <f t="shared" si="1"/>
        <v>0</v>
      </c>
      <c r="AL6" s="22">
        <f>AH6*N6</f>
        <v>115</v>
      </c>
      <c r="AM6" s="10" t="s">
        <v>23</v>
      </c>
      <c r="AN6" s="10">
        <f>IF(AM6="tak",$C6*$B6,0)</f>
        <v>0</v>
      </c>
      <c r="AO6" s="10" t="s">
        <v>23</v>
      </c>
      <c r="AP6" s="10">
        <f>IF(AO6="tak",$C6*$B6,0)</f>
        <v>0</v>
      </c>
      <c r="AQ6" s="96">
        <v>0</v>
      </c>
      <c r="AR6" s="96">
        <v>0</v>
      </c>
      <c r="AS6" s="96">
        <f>AQ6*AR6</f>
        <v>0</v>
      </c>
      <c r="AT6" s="96">
        <v>115</v>
      </c>
      <c r="AU6" s="96">
        <v>12</v>
      </c>
      <c r="AV6" s="96">
        <v>0</v>
      </c>
      <c r="AW6" s="96">
        <v>0</v>
      </c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</row>
    <row r="7" spans="1:366" s="63" customFormat="1" ht="30" customHeight="1" x14ac:dyDescent="0.45">
      <c r="A7" s="87" t="s">
        <v>172</v>
      </c>
      <c r="B7" s="18"/>
      <c r="C7" s="18"/>
      <c r="D7" s="18"/>
      <c r="E7" s="18"/>
      <c r="F7" s="19"/>
      <c r="G7" s="19"/>
      <c r="H7" s="19"/>
      <c r="I7" s="19"/>
      <c r="J7" s="19"/>
      <c r="K7" s="19"/>
      <c r="L7" s="19"/>
      <c r="M7" s="19"/>
      <c r="N7" s="20"/>
      <c r="O7" s="20"/>
      <c r="P7" s="20">
        <v>0</v>
      </c>
      <c r="Q7" s="20"/>
      <c r="R7" s="20">
        <v>198</v>
      </c>
      <c r="S7" s="20"/>
      <c r="T7" s="20">
        <v>0</v>
      </c>
      <c r="U7" s="16">
        <v>0</v>
      </c>
      <c r="V7" s="20"/>
      <c r="W7" s="124"/>
      <c r="X7" s="124"/>
      <c r="Y7" s="124"/>
      <c r="Z7" s="124"/>
      <c r="AA7" s="10"/>
      <c r="AB7" s="10"/>
      <c r="AC7" s="10"/>
      <c r="AD7" s="10"/>
      <c r="AE7" s="10"/>
      <c r="AF7" s="10"/>
      <c r="AG7" s="21"/>
      <c r="AH7" s="21"/>
      <c r="AI7" s="22"/>
      <c r="AJ7" s="22"/>
      <c r="AK7" s="22"/>
      <c r="AL7" s="22"/>
      <c r="AM7" s="10"/>
      <c r="AN7" s="10"/>
      <c r="AO7" s="10"/>
      <c r="AP7" s="10"/>
      <c r="AQ7" s="96"/>
      <c r="AR7" s="96"/>
      <c r="AS7" s="96"/>
      <c r="AT7" s="96">
        <v>0</v>
      </c>
      <c r="AU7" s="96"/>
      <c r="AV7" s="96">
        <v>0</v>
      </c>
      <c r="AW7" s="96">
        <v>0</v>
      </c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</row>
    <row r="8" spans="1:366" s="63" customFormat="1" ht="15" customHeight="1" x14ac:dyDescent="0.45">
      <c r="A8" s="23" t="s">
        <v>29</v>
      </c>
      <c r="B8" s="24"/>
      <c r="C8" s="24"/>
      <c r="D8" s="24"/>
      <c r="E8" s="24"/>
      <c r="F8" s="24">
        <f>SUM(G3:G6)</f>
        <v>2368.5</v>
      </c>
      <c r="G8" s="24"/>
      <c r="H8" s="24">
        <f>SUM(I3:I6)</f>
        <v>1012.5</v>
      </c>
      <c r="I8" s="24"/>
      <c r="J8" s="24">
        <f>SUM(K3:K6)</f>
        <v>0</v>
      </c>
      <c r="K8" s="24"/>
      <c r="L8" s="24">
        <f>SUM(M3:M6)</f>
        <v>0</v>
      </c>
      <c r="M8" s="24"/>
      <c r="N8" s="25">
        <f>SUM(O3:O6)</f>
        <v>443.5</v>
      </c>
      <c r="O8" s="24"/>
      <c r="P8" s="25">
        <f t="shared" ref="P8:U8" si="2">SUM(P3:P7)</f>
        <v>569</v>
      </c>
      <c r="Q8" s="25">
        <f>(114-AU8)</f>
        <v>78</v>
      </c>
      <c r="R8" s="25">
        <f t="shared" si="2"/>
        <v>249</v>
      </c>
      <c r="S8" s="25">
        <f t="shared" si="2"/>
        <v>1</v>
      </c>
      <c r="T8" s="25">
        <f t="shared" si="2"/>
        <v>0</v>
      </c>
      <c r="U8" s="25">
        <f t="shared" si="2"/>
        <v>0</v>
      </c>
      <c r="V8" s="25">
        <f>SUM(V3:V6)</f>
        <v>726</v>
      </c>
      <c r="W8" s="25">
        <f>SUM(X3:X6)</f>
        <v>0</v>
      </c>
      <c r="X8" s="25"/>
      <c r="Y8" s="25">
        <f>SUM(Z3:Z6)</f>
        <v>0</v>
      </c>
      <c r="Z8" s="25"/>
      <c r="AA8" s="24">
        <f>SUM(AB3:AB6)</f>
        <v>2075</v>
      </c>
      <c r="AB8" s="24"/>
      <c r="AC8" s="25">
        <f>SUM(AD3:AD6)</f>
        <v>1011</v>
      </c>
      <c r="AD8" s="24"/>
      <c r="AE8" s="36">
        <f>SUM(AE3:AE6)</f>
        <v>16</v>
      </c>
      <c r="AF8" s="36">
        <f>SUM(AF3:AF6)</f>
        <v>7</v>
      </c>
      <c r="AG8" s="25">
        <f>SUM(AG3:AG6)</f>
        <v>0</v>
      </c>
      <c r="AH8" s="24"/>
      <c r="AI8" s="25">
        <f>SUM(AI3:AI6)</f>
        <v>1382</v>
      </c>
      <c r="AJ8" s="25">
        <f>SUM(AJ3:AJ6)</f>
        <v>663</v>
      </c>
      <c r="AK8" s="25">
        <f>SUM(AK3:AK6)</f>
        <v>0</v>
      </c>
      <c r="AL8" s="25">
        <f>SUM(AL3:AL6)</f>
        <v>151.5</v>
      </c>
      <c r="AM8" s="25">
        <f>SUM(AN3:AN6)</f>
        <v>0</v>
      </c>
      <c r="AN8" s="25"/>
      <c r="AO8" s="25">
        <f>SUM(AP3:AP6)</f>
        <v>0</v>
      </c>
      <c r="AP8" s="24"/>
      <c r="AQ8" s="167">
        <f>SUM(AR3:AR6)</f>
        <v>0</v>
      </c>
      <c r="AR8" s="167"/>
      <c r="AS8" s="60">
        <f>SUM(AS3:AS6)</f>
        <v>0</v>
      </c>
      <c r="AT8" s="25">
        <f>SUM(AT3:AT7)</f>
        <v>239</v>
      </c>
      <c r="AU8" s="132">
        <f>SUM(AU3:AU7)</f>
        <v>36</v>
      </c>
      <c r="AV8" s="25">
        <f>SUM(AV3:AV7)</f>
        <v>0</v>
      </c>
      <c r="AW8" s="25">
        <f>SUM(AW3:AW7)</f>
        <v>0</v>
      </c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</row>
    <row r="9" spans="1:366" s="63" customFormat="1" ht="15" customHeight="1" x14ac:dyDescent="0.45">
      <c r="A9" s="23" t="s">
        <v>30</v>
      </c>
      <c r="B9" s="30"/>
      <c r="C9" s="30"/>
      <c r="D9" s="30"/>
      <c r="E9" s="30"/>
      <c r="F9" s="30" t="s">
        <v>31</v>
      </c>
      <c r="G9" s="30"/>
      <c r="H9" s="30" t="s">
        <v>31</v>
      </c>
      <c r="I9" s="30"/>
      <c r="J9" s="30" t="s">
        <v>31</v>
      </c>
      <c r="K9" s="30"/>
      <c r="L9" s="30" t="s">
        <v>31</v>
      </c>
      <c r="M9" s="30"/>
      <c r="N9" s="30" t="s">
        <v>31</v>
      </c>
      <c r="O9" s="30"/>
      <c r="P9" s="30" t="s">
        <v>32</v>
      </c>
      <c r="Q9" s="30" t="s">
        <v>32</v>
      </c>
      <c r="R9" s="30" t="s">
        <v>32</v>
      </c>
      <c r="S9" s="30" t="s">
        <v>213</v>
      </c>
      <c r="T9" s="30" t="s">
        <v>32</v>
      </c>
      <c r="U9" s="30" t="s">
        <v>32</v>
      </c>
      <c r="V9" s="30" t="s">
        <v>32</v>
      </c>
      <c r="W9" s="30" t="s">
        <v>31</v>
      </c>
      <c r="X9" s="30"/>
      <c r="Y9" s="30" t="s">
        <v>31</v>
      </c>
      <c r="Z9" s="30"/>
      <c r="AA9" s="30" t="s">
        <v>31</v>
      </c>
      <c r="AB9" s="30"/>
      <c r="AC9" s="30" t="s">
        <v>31</v>
      </c>
      <c r="AD9" s="30"/>
      <c r="AE9" s="30" t="s">
        <v>33</v>
      </c>
      <c r="AF9" s="30" t="s">
        <v>33</v>
      </c>
      <c r="AG9" s="30" t="s">
        <v>32</v>
      </c>
      <c r="AH9" s="30"/>
      <c r="AI9" s="30" t="s">
        <v>31</v>
      </c>
      <c r="AJ9" s="30" t="s">
        <v>31</v>
      </c>
      <c r="AK9" s="30" t="s">
        <v>31</v>
      </c>
      <c r="AL9" s="30" t="s">
        <v>31</v>
      </c>
      <c r="AM9" s="30" t="s">
        <v>31</v>
      </c>
      <c r="AN9" s="30"/>
      <c r="AO9" s="30" t="s">
        <v>31</v>
      </c>
      <c r="AP9" s="30"/>
      <c r="AQ9" s="152" t="s">
        <v>32</v>
      </c>
      <c r="AR9" s="152"/>
      <c r="AS9" s="30" t="s">
        <v>31</v>
      </c>
      <c r="AT9" s="30" t="s">
        <v>32</v>
      </c>
      <c r="AU9" s="66" t="s">
        <v>32</v>
      </c>
      <c r="AV9" s="30" t="s">
        <v>32</v>
      </c>
      <c r="AW9" s="30" t="s">
        <v>213</v>
      </c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</row>
    <row r="10" spans="1:366" ht="15" customHeight="1" x14ac:dyDescent="0.45">
      <c r="A10" s="64" t="s">
        <v>34</v>
      </c>
      <c r="B10" s="65"/>
      <c r="C10" s="65"/>
      <c r="D10" s="65"/>
      <c r="E10" s="65"/>
      <c r="F10" s="65">
        <f>F8*'ZX14'!D3</f>
        <v>0</v>
      </c>
      <c r="G10" s="65"/>
      <c r="H10" s="65">
        <f>H8*'ZX14'!E3</f>
        <v>0</v>
      </c>
      <c r="I10" s="65"/>
      <c r="J10" s="65">
        <f>J8*'ZX14'!F3</f>
        <v>0</v>
      </c>
      <c r="K10" s="65"/>
      <c r="L10" s="65">
        <f>L8*'ZX14'!G3</f>
        <v>0</v>
      </c>
      <c r="M10" s="65"/>
      <c r="N10" s="65">
        <f>N8*'ZX14'!H3</f>
        <v>0</v>
      </c>
      <c r="O10" s="65"/>
      <c r="P10" s="65">
        <f>P8*'ZX14'!I3</f>
        <v>0</v>
      </c>
      <c r="Q10" s="65">
        <f>Q8*'ZX14'!J3</f>
        <v>0</v>
      </c>
      <c r="R10" s="65">
        <f>R8*'ZX14'!K3</f>
        <v>0</v>
      </c>
      <c r="S10" s="65">
        <f>S8*'ZX14'!L3</f>
        <v>0</v>
      </c>
      <c r="T10" s="65">
        <f>T8*'ZX14'!M3</f>
        <v>0</v>
      </c>
      <c r="U10" s="65">
        <f>U8*'ZX14'!N3</f>
        <v>0</v>
      </c>
      <c r="V10" s="65">
        <f>V8*'ZX14'!P3</f>
        <v>0</v>
      </c>
      <c r="W10" s="65">
        <f>W8*'ZX14'!Q3</f>
        <v>0</v>
      </c>
      <c r="X10" s="65"/>
      <c r="Y10" s="65">
        <f>Y8*'ZX14'!R3</f>
        <v>0</v>
      </c>
      <c r="Z10" s="65"/>
      <c r="AA10" s="65">
        <f>AA8*'ZX14'!S3</f>
        <v>0</v>
      </c>
      <c r="AB10" s="65"/>
      <c r="AC10" s="65">
        <f>AC8*'ZX14'!T3</f>
        <v>0</v>
      </c>
      <c r="AD10" s="65"/>
      <c r="AE10" s="65">
        <f>AE8*'ZX14'!U3</f>
        <v>0</v>
      </c>
      <c r="AF10" s="65">
        <f>AF8*'ZX14'!V3</f>
        <v>0</v>
      </c>
      <c r="AG10" s="65">
        <f>AG8*'ZX14'!W3</f>
        <v>0</v>
      </c>
      <c r="AH10" s="65"/>
      <c r="AI10" s="65">
        <f>AI8*'ZX14'!Z3</f>
        <v>0</v>
      </c>
      <c r="AJ10" s="65">
        <f>AJ8*'ZX14'!AA3</f>
        <v>0</v>
      </c>
      <c r="AK10" s="65">
        <f>AK8*'ZX14'!AB3</f>
        <v>0</v>
      </c>
      <c r="AL10" s="65">
        <f>AL8*'ZX14'!AC3</f>
        <v>0</v>
      </c>
      <c r="AM10" s="65">
        <f>AM8*'ZX14'!AD3</f>
        <v>0</v>
      </c>
      <c r="AN10" s="65"/>
      <c r="AO10" s="65">
        <f>AO8*'ZX14'!AE3</f>
        <v>0</v>
      </c>
      <c r="AP10" s="65"/>
      <c r="AQ10" s="174">
        <f>AQ8*'ZX14'!AF3</f>
        <v>0</v>
      </c>
      <c r="AR10" s="174"/>
      <c r="AS10" s="65">
        <f>AS8*'ZX14'!$AH$3</f>
        <v>0</v>
      </c>
      <c r="AT10" s="65">
        <f>AT8*'ZX14'!AI3</f>
        <v>0</v>
      </c>
      <c r="AU10" s="65">
        <f>AU8*'ZX14'!AJ3</f>
        <v>0</v>
      </c>
      <c r="AV10" s="65">
        <f>AV8*'ZX14'!AK3</f>
        <v>0</v>
      </c>
      <c r="AW10" s="65">
        <f>AW8*'ZX14'!AL3</f>
        <v>0</v>
      </c>
    </row>
    <row r="11" spans="1:366" ht="15" customHeight="1" x14ac:dyDescent="0.45"/>
    <row r="12" spans="1:366" ht="15" customHeight="1" x14ac:dyDescent="0.45"/>
    <row r="13" spans="1:366" ht="15" customHeight="1" x14ac:dyDescent="0.45"/>
    <row r="14" spans="1:366" ht="15" customHeight="1" x14ac:dyDescent="0.45"/>
    <row r="15" spans="1:366" ht="15" customHeight="1" x14ac:dyDescent="0.45"/>
    <row r="16" spans="1:366" ht="15" customHeight="1" x14ac:dyDescent="0.45"/>
    <row r="17" ht="15" customHeight="1" x14ac:dyDescent="0.45"/>
    <row r="18" ht="15" customHeight="1" x14ac:dyDescent="0.45"/>
    <row r="19" ht="15" customHeight="1" x14ac:dyDescent="0.45"/>
    <row r="20" ht="15" customHeight="1" x14ac:dyDescent="0.45"/>
    <row r="21" ht="15" customHeight="1" x14ac:dyDescent="0.45"/>
    <row r="22" ht="15" customHeight="1" x14ac:dyDescent="0.45"/>
    <row r="23" ht="15" customHeight="1" x14ac:dyDescent="0.45"/>
    <row r="24" ht="15" customHeight="1" x14ac:dyDescent="0.45"/>
    <row r="25" ht="15" customHeight="1" x14ac:dyDescent="0.45"/>
    <row r="26" ht="15" customHeight="1" x14ac:dyDescent="0.45"/>
    <row r="27" ht="15" customHeight="1" x14ac:dyDescent="0.45"/>
    <row r="28" ht="15" customHeight="1" x14ac:dyDescent="0.45"/>
    <row r="29" ht="15" customHeight="1" x14ac:dyDescent="0.45"/>
    <row r="30" ht="15" customHeight="1" x14ac:dyDescent="0.45"/>
    <row r="31" ht="15" customHeight="1" x14ac:dyDescent="0.45"/>
    <row r="32" ht="15" customHeight="1" x14ac:dyDescent="0.45"/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8" ht="15" customHeight="1" x14ac:dyDescent="0.45"/>
    <row r="39" ht="15" customHeight="1" x14ac:dyDescent="0.45"/>
    <row r="40" ht="15" customHeight="1" x14ac:dyDescent="0.45"/>
    <row r="41" ht="15" customHeight="1" x14ac:dyDescent="0.45"/>
    <row r="42" ht="15" customHeight="1" x14ac:dyDescent="0.45"/>
    <row r="43" ht="15" customHeight="1" x14ac:dyDescent="0.45"/>
    <row r="44" ht="15" customHeight="1" x14ac:dyDescent="0.45"/>
    <row r="45" ht="15" customHeight="1" x14ac:dyDescent="0.45"/>
    <row r="46" ht="15" customHeight="1" x14ac:dyDescent="0.45"/>
    <row r="47" ht="15" customHeight="1" x14ac:dyDescent="0.45"/>
  </sheetData>
  <sheetProtection algorithmName="SHA-512" hashValue="VsOQdGH9KnHFAkk8wrFRjONfFFjHuA2wosxt5Ky5hWJe/N35SDARdPSh3+U7R1+DDVVzL4a6Ae5CjzCg68z7FQ==" saltValue="iftwjbLhBnm/IPkORWSxJw==" spinCount="100000" sheet="1" objects="1" scenarios="1"/>
  <customSheetViews>
    <customSheetView guid="{2789FC04-2E36-4D35-9415-F233AAB86BF1}">
      <pane xSplit="1" topLeftCell="AF1" activePane="topRight" state="frozen"/>
      <selection pane="topRight" activeCell="AH26" sqref="AH26"/>
      <pageMargins left="0.7" right="0.7" top="0.75" bottom="0.75" header="0.51180555555555496" footer="0.51180555555555496"/>
      <pageSetup paperSize="9" firstPageNumber="0" orientation="portrait" horizontalDpi="4294967294" verticalDpi="0" r:id="rId1"/>
    </customSheetView>
  </customSheetViews>
  <mergeCells count="16">
    <mergeCell ref="W2:X2"/>
    <mergeCell ref="Y2:Z2"/>
    <mergeCell ref="A1:E1"/>
    <mergeCell ref="F2:G2"/>
    <mergeCell ref="AA2:AB2"/>
    <mergeCell ref="L2:M2"/>
    <mergeCell ref="J2:K2"/>
    <mergeCell ref="H2:I2"/>
    <mergeCell ref="F1:Z1"/>
    <mergeCell ref="AA1:AW1"/>
    <mergeCell ref="AQ10:AR10"/>
    <mergeCell ref="AQ8:AR8"/>
    <mergeCell ref="AQ9:AR9"/>
    <mergeCell ref="AC2:AD2"/>
    <mergeCell ref="AM2:AN2"/>
    <mergeCell ref="AO2:AP2"/>
  </mergeCells>
  <pageMargins left="0.7" right="0.7" top="0.75" bottom="0.75" header="0.51180555555555496" footer="0.51180555555555496"/>
  <pageSetup paperSize="9" firstPageNumber="0" orientation="portrait" horizontalDpi="4294967294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NB46"/>
  <sheetViews>
    <sheetView zoomScaleNormal="100" workbookViewId="0">
      <pane xSplit="1" topLeftCell="L1" activePane="topRight" state="frozen"/>
      <selection activeCell="K14" sqref="K14"/>
      <selection pane="topRight" sqref="A1:XFD1048576"/>
    </sheetView>
  </sheetViews>
  <sheetFormatPr defaultColWidth="13.3984375" defaultRowHeight="14.25" x14ac:dyDescent="0.45"/>
  <cols>
    <col min="1" max="1" width="22" bestFit="1" customWidth="1"/>
    <col min="2" max="2" width="15.73046875" bestFit="1" customWidth="1"/>
    <col min="3" max="3" width="18.265625" bestFit="1" customWidth="1"/>
    <col min="4" max="4" width="16.265625" bestFit="1" customWidth="1"/>
    <col min="5" max="5" width="22" bestFit="1" customWidth="1"/>
  </cols>
  <sheetData>
    <row r="1" spans="1:366" s="63" customFormat="1" x14ac:dyDescent="0.45">
      <c r="A1" s="157" t="s">
        <v>221</v>
      </c>
      <c r="B1" s="158"/>
      <c r="C1" s="158"/>
      <c r="D1" s="158"/>
      <c r="E1" s="159"/>
      <c r="F1" s="162" t="s">
        <v>222</v>
      </c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4"/>
      <c r="AA1" s="165" t="s">
        <v>232</v>
      </c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</row>
    <row r="2" spans="1:366" s="67" customFormat="1" ht="82.5" customHeight="1" thickBot="1" x14ac:dyDescent="0.5">
      <c r="A2" s="1" t="s">
        <v>0</v>
      </c>
      <c r="B2" s="1" t="s">
        <v>1</v>
      </c>
      <c r="C2" s="1" t="s">
        <v>220</v>
      </c>
      <c r="D2" s="91" t="s">
        <v>168</v>
      </c>
      <c r="E2" s="1" t="s">
        <v>152</v>
      </c>
      <c r="F2" s="172" t="s">
        <v>18</v>
      </c>
      <c r="G2" s="173"/>
      <c r="H2" s="172" t="s">
        <v>179</v>
      </c>
      <c r="I2" s="173"/>
      <c r="J2" s="172" t="s">
        <v>180</v>
      </c>
      <c r="K2" s="173"/>
      <c r="L2" s="172" t="s">
        <v>170</v>
      </c>
      <c r="M2" s="173"/>
      <c r="N2" s="2" t="s">
        <v>9</v>
      </c>
      <c r="O2" s="2" t="s">
        <v>19</v>
      </c>
      <c r="P2" s="2" t="s">
        <v>10</v>
      </c>
      <c r="Q2" s="2" t="s">
        <v>211</v>
      </c>
      <c r="R2" s="2" t="s">
        <v>11</v>
      </c>
      <c r="S2" s="2" t="s">
        <v>208</v>
      </c>
      <c r="T2" s="2" t="s">
        <v>209</v>
      </c>
      <c r="U2" s="2" t="s">
        <v>216</v>
      </c>
      <c r="V2" s="2" t="s">
        <v>12</v>
      </c>
      <c r="W2" s="170" t="s">
        <v>181</v>
      </c>
      <c r="X2" s="171"/>
      <c r="Y2" s="170" t="s">
        <v>182</v>
      </c>
      <c r="Z2" s="171"/>
      <c r="AA2" s="168" t="s">
        <v>183</v>
      </c>
      <c r="AB2" s="169"/>
      <c r="AC2" s="168" t="s">
        <v>178</v>
      </c>
      <c r="AD2" s="169"/>
      <c r="AE2" s="3" t="s">
        <v>13</v>
      </c>
      <c r="AF2" s="3" t="s">
        <v>14</v>
      </c>
      <c r="AG2" s="3" t="s">
        <v>15</v>
      </c>
      <c r="AH2" s="3" t="s">
        <v>195</v>
      </c>
      <c r="AI2" s="3" t="s">
        <v>18</v>
      </c>
      <c r="AJ2" s="3" t="s">
        <v>179</v>
      </c>
      <c r="AK2" s="3" t="s">
        <v>180</v>
      </c>
      <c r="AL2" s="3" t="s">
        <v>19</v>
      </c>
      <c r="AM2" s="168" t="s">
        <v>184</v>
      </c>
      <c r="AN2" s="169"/>
      <c r="AO2" s="168" t="s">
        <v>185</v>
      </c>
      <c r="AP2" s="169"/>
      <c r="AQ2" s="94" t="s">
        <v>6</v>
      </c>
      <c r="AR2" s="94" t="s">
        <v>7</v>
      </c>
      <c r="AS2" s="94" t="s">
        <v>8</v>
      </c>
      <c r="AT2" s="94" t="s">
        <v>196</v>
      </c>
      <c r="AU2" s="147" t="s">
        <v>224</v>
      </c>
      <c r="AV2" s="94" t="s">
        <v>197</v>
      </c>
      <c r="AW2" s="94" t="s">
        <v>210</v>
      </c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</row>
    <row r="3" spans="1:366" s="77" customFormat="1" ht="15" customHeight="1" thickBot="1" x14ac:dyDescent="0.5">
      <c r="A3" s="70" t="s">
        <v>22</v>
      </c>
      <c r="B3" s="71">
        <v>851</v>
      </c>
      <c r="C3" s="71">
        <v>6</v>
      </c>
      <c r="D3" s="71">
        <v>0</v>
      </c>
      <c r="E3" s="71" t="s">
        <v>154</v>
      </c>
      <c r="F3" s="72" t="s">
        <v>23</v>
      </c>
      <c r="G3" s="72">
        <f t="shared" ref="G3:G11" si="0">IF($F3="tak",IF($E3="bitumiczna",2.5*($B3-$AH3),$C3*($B3-$AH3)),0)</f>
        <v>0</v>
      </c>
      <c r="H3" s="72" t="s">
        <v>23</v>
      </c>
      <c r="I3" s="72">
        <f t="shared" ref="I3:I11" si="1">IF($H3="tak",2.5*($B3-$AH3),IF($E3="bitumiczna",2.5*($B3-$AH3),0))</f>
        <v>0</v>
      </c>
      <c r="J3" s="72" t="s">
        <v>23</v>
      </c>
      <c r="K3" s="72">
        <f t="shared" ref="K3:K11" si="2">IF(J3="tak",2.5*($B3-$AH3),0)</f>
        <v>0</v>
      </c>
      <c r="L3" s="72" t="s">
        <v>23</v>
      </c>
      <c r="M3" s="72">
        <f t="shared" ref="M3:M11" si="3">IF(L3="tak",2.5*($B3-$AH3),0)</f>
        <v>0</v>
      </c>
      <c r="N3" s="73">
        <f t="shared" ref="N3:N11" si="4">IF(AC3="tak",1*0.5,IF(AQ3&gt;0,1*0.5,2*0.5))</f>
        <v>0.5</v>
      </c>
      <c r="O3" s="73">
        <f t="shared" ref="O3:O11" si="5">N3*(B3-AH3)</f>
        <v>0</v>
      </c>
      <c r="P3" s="73">
        <v>812</v>
      </c>
      <c r="Q3" s="73"/>
      <c r="R3" s="73">
        <v>45</v>
      </c>
      <c r="S3" s="73">
        <v>1</v>
      </c>
      <c r="T3" s="73">
        <v>0</v>
      </c>
      <c r="U3" s="73">
        <v>0</v>
      </c>
      <c r="V3" s="73">
        <v>116</v>
      </c>
      <c r="W3" s="122" t="s">
        <v>23</v>
      </c>
      <c r="X3" s="122">
        <f t="shared" ref="X3:X11" si="6">IF(W3="tak",$C3*$B3,0)</f>
        <v>0</v>
      </c>
      <c r="Y3" s="122" t="s">
        <v>23</v>
      </c>
      <c r="Z3" s="122">
        <f t="shared" ref="Z3:Z11" si="7">IF(Y3="tak",$C3*$B3,0)</f>
        <v>0</v>
      </c>
      <c r="AA3" s="74" t="s">
        <v>23</v>
      </c>
      <c r="AB3" s="74">
        <f t="shared" ref="AB3:AB11" si="8">IF($AA3="tak",$C3*$B3,0)</f>
        <v>0</v>
      </c>
      <c r="AC3" s="74" t="s">
        <v>23</v>
      </c>
      <c r="AD3" s="74">
        <f t="shared" ref="AD3:AD11" si="9">IF(AC3="tak",1.5*$B3,0)</f>
        <v>0</v>
      </c>
      <c r="AE3" s="74">
        <v>27</v>
      </c>
      <c r="AF3" s="74">
        <v>0</v>
      </c>
      <c r="AG3" s="75">
        <v>757</v>
      </c>
      <c r="AH3" s="75">
        <f>B3</f>
        <v>851</v>
      </c>
      <c r="AI3" s="76">
        <f>(IF($F3="tak",IF($E3="bitumiczna",$D3*$B3,($B3*$C3-$G3)),AN3))</f>
        <v>5106</v>
      </c>
      <c r="AJ3" s="76">
        <f t="shared" ref="AJ3:AJ11" si="10">(IF($H3="tak",$B3*$D3,0))</f>
        <v>0</v>
      </c>
      <c r="AK3" s="76">
        <f t="shared" ref="AK3:AK11" si="11">(IF($J3="tak",$B3*$D3,0))</f>
        <v>0</v>
      </c>
      <c r="AL3" s="76">
        <f t="shared" ref="AL3:AL11" si="12">AH3*N3</f>
        <v>425.5</v>
      </c>
      <c r="AM3" s="74" t="s">
        <v>24</v>
      </c>
      <c r="AN3" s="74">
        <f t="shared" ref="AN3:AN11" si="13">IF(AM3="tak",$C3*$B3,0)</f>
        <v>5106</v>
      </c>
      <c r="AO3" s="74" t="s">
        <v>24</v>
      </c>
      <c r="AP3" s="74">
        <f>IF(AO3="tak",$C3*$B3,0)</f>
        <v>5106</v>
      </c>
      <c r="AQ3" s="100">
        <v>2</v>
      </c>
      <c r="AR3" s="100">
        <v>1444</v>
      </c>
      <c r="AS3" s="100">
        <f>AQ3*AR3</f>
        <v>2888</v>
      </c>
      <c r="AT3" s="100">
        <v>0</v>
      </c>
      <c r="AU3" s="100"/>
      <c r="AV3" s="100">
        <v>0</v>
      </c>
      <c r="AW3" s="100">
        <v>0</v>
      </c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15"/>
      <c r="HI3" s="115"/>
      <c r="HJ3" s="115"/>
      <c r="HK3" s="115"/>
      <c r="HL3" s="115"/>
      <c r="HM3" s="115"/>
      <c r="HN3" s="115"/>
      <c r="HO3" s="115"/>
      <c r="HP3" s="115"/>
      <c r="HQ3" s="115"/>
      <c r="HR3" s="115"/>
      <c r="HS3" s="115"/>
      <c r="HT3" s="115"/>
      <c r="HU3" s="115"/>
      <c r="HV3" s="115"/>
      <c r="HW3" s="115"/>
      <c r="HX3" s="115"/>
      <c r="HY3" s="115"/>
      <c r="HZ3" s="115"/>
      <c r="IA3" s="115"/>
      <c r="IB3" s="115"/>
      <c r="IC3" s="115"/>
      <c r="ID3" s="115"/>
      <c r="IE3" s="115"/>
      <c r="IF3" s="115"/>
      <c r="IG3" s="115"/>
      <c r="IH3" s="115"/>
      <c r="II3" s="115"/>
      <c r="IJ3" s="115"/>
      <c r="IK3" s="115"/>
      <c r="IL3" s="115"/>
      <c r="IM3" s="115"/>
      <c r="IN3" s="115"/>
      <c r="IO3" s="115"/>
      <c r="IP3" s="115"/>
      <c r="IQ3" s="115"/>
      <c r="IR3" s="115"/>
      <c r="IS3" s="115"/>
      <c r="IT3" s="115"/>
      <c r="IU3" s="115"/>
      <c r="IV3" s="115"/>
      <c r="IW3" s="115"/>
      <c r="IX3" s="115"/>
      <c r="IY3" s="115"/>
      <c r="IZ3" s="115"/>
      <c r="JA3" s="115"/>
      <c r="JB3" s="115"/>
      <c r="JC3" s="115"/>
      <c r="JD3" s="115"/>
      <c r="JE3" s="115"/>
      <c r="JF3" s="115"/>
      <c r="JG3" s="115"/>
      <c r="JH3" s="115"/>
      <c r="JI3" s="115"/>
      <c r="JJ3" s="115"/>
      <c r="JK3" s="115"/>
      <c r="JL3" s="115"/>
      <c r="JM3" s="115"/>
      <c r="JN3" s="115"/>
      <c r="JO3" s="115"/>
      <c r="JP3" s="115"/>
      <c r="JQ3" s="115"/>
      <c r="JR3" s="115"/>
      <c r="JS3" s="115"/>
      <c r="JT3" s="115"/>
      <c r="JU3" s="115"/>
      <c r="JV3" s="115"/>
      <c r="JW3" s="115"/>
      <c r="JX3" s="115"/>
      <c r="JY3" s="115"/>
      <c r="JZ3" s="115"/>
      <c r="KA3" s="115"/>
      <c r="KB3" s="115"/>
      <c r="KC3" s="115"/>
      <c r="KD3" s="115"/>
      <c r="KE3" s="115"/>
      <c r="KF3" s="115"/>
      <c r="KG3" s="115"/>
      <c r="KH3" s="115"/>
      <c r="KI3" s="115"/>
      <c r="KJ3" s="115"/>
      <c r="KK3" s="115"/>
      <c r="KL3" s="115"/>
      <c r="KM3" s="115"/>
      <c r="KN3" s="115"/>
      <c r="KO3" s="115"/>
      <c r="KP3" s="115"/>
      <c r="KQ3" s="115"/>
      <c r="KR3" s="115"/>
      <c r="KS3" s="115"/>
      <c r="KT3" s="115"/>
      <c r="KU3" s="115"/>
      <c r="KV3" s="115"/>
      <c r="KW3" s="115"/>
      <c r="KX3" s="115"/>
      <c r="KY3" s="115"/>
      <c r="KZ3" s="115"/>
      <c r="LA3" s="115"/>
      <c r="LB3" s="115"/>
      <c r="LC3" s="115"/>
      <c r="LD3" s="115"/>
      <c r="LE3" s="115"/>
      <c r="LF3" s="115"/>
      <c r="LG3" s="115"/>
      <c r="LH3" s="115"/>
      <c r="LI3" s="115"/>
      <c r="LJ3" s="115"/>
      <c r="LK3" s="115"/>
      <c r="LL3" s="115"/>
      <c r="LM3" s="115"/>
      <c r="LN3" s="115"/>
      <c r="LO3" s="115"/>
      <c r="LP3" s="115"/>
      <c r="LQ3" s="115"/>
      <c r="LR3" s="115"/>
      <c r="LS3" s="115"/>
      <c r="LT3" s="115"/>
      <c r="LU3" s="115"/>
      <c r="LV3" s="115"/>
      <c r="LW3" s="115"/>
      <c r="LX3" s="115"/>
      <c r="LY3" s="115"/>
      <c r="LZ3" s="115"/>
      <c r="MA3" s="115"/>
      <c r="MB3" s="115"/>
      <c r="MC3" s="115"/>
      <c r="MD3" s="115"/>
      <c r="ME3" s="115"/>
      <c r="MF3" s="115"/>
      <c r="MG3" s="115"/>
      <c r="MH3" s="115"/>
      <c r="MI3" s="115"/>
      <c r="MJ3" s="115"/>
      <c r="MK3" s="115"/>
      <c r="ML3" s="115"/>
      <c r="MM3" s="115"/>
      <c r="MN3" s="115"/>
      <c r="MO3" s="115"/>
      <c r="MP3" s="115"/>
      <c r="MQ3" s="115"/>
      <c r="MR3" s="115"/>
      <c r="MS3" s="115"/>
      <c r="MT3" s="115"/>
      <c r="MU3" s="115"/>
      <c r="MV3" s="115"/>
      <c r="MW3" s="115"/>
      <c r="MX3" s="115"/>
      <c r="MY3" s="115"/>
      <c r="MZ3" s="115"/>
      <c r="NA3" s="115"/>
      <c r="NB3" s="115"/>
    </row>
    <row r="4" spans="1:366" s="68" customFormat="1" ht="15" customHeight="1" x14ac:dyDescent="0.45">
      <c r="A4" s="43" t="s">
        <v>112</v>
      </c>
      <c r="B4" s="14">
        <v>81</v>
      </c>
      <c r="C4" s="14">
        <v>4</v>
      </c>
      <c r="D4" s="14"/>
      <c r="E4" s="14" t="s">
        <v>153</v>
      </c>
      <c r="F4" s="15" t="s">
        <v>24</v>
      </c>
      <c r="G4" s="15">
        <f t="shared" si="0"/>
        <v>324</v>
      </c>
      <c r="H4" s="15" t="s">
        <v>23</v>
      </c>
      <c r="I4" s="15">
        <f t="shared" si="1"/>
        <v>0</v>
      </c>
      <c r="J4" s="15" t="s">
        <v>23</v>
      </c>
      <c r="K4" s="15">
        <f t="shared" si="2"/>
        <v>0</v>
      </c>
      <c r="L4" s="15" t="s">
        <v>23</v>
      </c>
      <c r="M4" s="15">
        <f t="shared" si="3"/>
        <v>0</v>
      </c>
      <c r="N4" s="16">
        <f t="shared" si="4"/>
        <v>1</v>
      </c>
      <c r="O4" s="16">
        <f t="shared" si="5"/>
        <v>81</v>
      </c>
      <c r="P4" s="16">
        <v>81</v>
      </c>
      <c r="Q4" s="16"/>
      <c r="R4" s="16">
        <v>0</v>
      </c>
      <c r="S4" s="16"/>
      <c r="T4" s="16">
        <v>0</v>
      </c>
      <c r="U4" s="16">
        <v>0</v>
      </c>
      <c r="V4" s="16">
        <v>0</v>
      </c>
      <c r="W4" s="123" t="s">
        <v>23</v>
      </c>
      <c r="X4" s="123">
        <f t="shared" si="6"/>
        <v>0</v>
      </c>
      <c r="Y4" s="123" t="s">
        <v>23</v>
      </c>
      <c r="Z4" s="123">
        <f t="shared" si="7"/>
        <v>0</v>
      </c>
      <c r="AA4" s="33" t="s">
        <v>24</v>
      </c>
      <c r="AB4" s="33">
        <f t="shared" si="8"/>
        <v>324</v>
      </c>
      <c r="AC4" s="33" t="s">
        <v>23</v>
      </c>
      <c r="AD4" s="33">
        <f t="shared" si="9"/>
        <v>0</v>
      </c>
      <c r="AE4" s="33">
        <v>2</v>
      </c>
      <c r="AF4" s="33">
        <v>0</v>
      </c>
      <c r="AG4" s="34">
        <v>0</v>
      </c>
      <c r="AH4" s="34">
        <f>B4-P4-R4</f>
        <v>0</v>
      </c>
      <c r="AI4" s="35">
        <f t="shared" ref="AI4:AI11" si="14">(IF($F4="tak",IF($E4="bitumiczna",$D4*$B4,($B4*$C4-$G4)),0))</f>
        <v>0</v>
      </c>
      <c r="AJ4" s="35">
        <f t="shared" si="10"/>
        <v>0</v>
      </c>
      <c r="AK4" s="35">
        <f t="shared" si="11"/>
        <v>0</v>
      </c>
      <c r="AL4" s="35">
        <f t="shared" si="12"/>
        <v>0</v>
      </c>
      <c r="AM4" s="33" t="s">
        <v>23</v>
      </c>
      <c r="AN4" s="33">
        <f t="shared" si="13"/>
        <v>0</v>
      </c>
      <c r="AO4" s="33" t="s">
        <v>23</v>
      </c>
      <c r="AP4" s="33">
        <f t="shared" ref="AP4:AP11" si="15">IF(AO4="tak",$C4*$B4,0)</f>
        <v>0</v>
      </c>
      <c r="AQ4" s="98">
        <v>0</v>
      </c>
      <c r="AR4" s="98">
        <v>0</v>
      </c>
      <c r="AS4" s="98">
        <f t="shared" ref="AS4:AS11" si="16">AQ4*AR4</f>
        <v>0</v>
      </c>
      <c r="AT4" s="98">
        <v>0</v>
      </c>
      <c r="AU4" s="98"/>
      <c r="AV4" s="98">
        <v>0</v>
      </c>
      <c r="AW4" s="98">
        <v>0</v>
      </c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</row>
    <row r="5" spans="1:366" s="63" customFormat="1" ht="15" customHeight="1" x14ac:dyDescent="0.45">
      <c r="A5" s="39" t="s">
        <v>113</v>
      </c>
      <c r="B5" s="18">
        <v>62</v>
      </c>
      <c r="C5" s="18">
        <v>4</v>
      </c>
      <c r="D5" s="18"/>
      <c r="E5" s="18" t="s">
        <v>153</v>
      </c>
      <c r="F5" s="19" t="s">
        <v>24</v>
      </c>
      <c r="G5" s="19">
        <f t="shared" si="0"/>
        <v>248</v>
      </c>
      <c r="H5" s="19" t="s">
        <v>23</v>
      </c>
      <c r="I5" s="19">
        <f t="shared" si="1"/>
        <v>0</v>
      </c>
      <c r="J5" s="19" t="s">
        <v>23</v>
      </c>
      <c r="K5" s="19">
        <f t="shared" si="2"/>
        <v>0</v>
      </c>
      <c r="L5" s="19" t="s">
        <v>23</v>
      </c>
      <c r="M5" s="19">
        <f t="shared" si="3"/>
        <v>0</v>
      </c>
      <c r="N5" s="20">
        <f t="shared" si="4"/>
        <v>1</v>
      </c>
      <c r="O5" s="20">
        <f t="shared" si="5"/>
        <v>62</v>
      </c>
      <c r="P5" s="20">
        <v>62</v>
      </c>
      <c r="Q5" s="20"/>
      <c r="R5" s="20">
        <v>0</v>
      </c>
      <c r="S5" s="20"/>
      <c r="T5" s="16">
        <v>0</v>
      </c>
      <c r="U5" s="16">
        <v>0</v>
      </c>
      <c r="V5" s="20">
        <v>0</v>
      </c>
      <c r="W5" s="124" t="s">
        <v>23</v>
      </c>
      <c r="X5" s="124">
        <f t="shared" si="6"/>
        <v>0</v>
      </c>
      <c r="Y5" s="124" t="s">
        <v>23</v>
      </c>
      <c r="Z5" s="124">
        <f t="shared" si="7"/>
        <v>0</v>
      </c>
      <c r="AA5" s="10" t="s">
        <v>24</v>
      </c>
      <c r="AB5" s="10">
        <f t="shared" si="8"/>
        <v>248</v>
      </c>
      <c r="AC5" s="10" t="s">
        <v>23</v>
      </c>
      <c r="AD5" s="10">
        <f t="shared" si="9"/>
        <v>0</v>
      </c>
      <c r="AE5" s="10">
        <v>0</v>
      </c>
      <c r="AF5" s="10">
        <v>0</v>
      </c>
      <c r="AG5" s="21">
        <v>0</v>
      </c>
      <c r="AH5" s="21">
        <f>B5-P5-R5</f>
        <v>0</v>
      </c>
      <c r="AI5" s="22">
        <f t="shared" si="14"/>
        <v>0</v>
      </c>
      <c r="AJ5" s="22">
        <f t="shared" si="10"/>
        <v>0</v>
      </c>
      <c r="AK5" s="22">
        <f t="shared" si="11"/>
        <v>0</v>
      </c>
      <c r="AL5" s="22">
        <f t="shared" si="12"/>
        <v>0</v>
      </c>
      <c r="AM5" s="10" t="s">
        <v>23</v>
      </c>
      <c r="AN5" s="10">
        <f t="shared" si="13"/>
        <v>0</v>
      </c>
      <c r="AO5" s="10" t="s">
        <v>23</v>
      </c>
      <c r="AP5" s="10">
        <f t="shared" si="15"/>
        <v>0</v>
      </c>
      <c r="AQ5" s="96">
        <v>0</v>
      </c>
      <c r="AR5" s="96">
        <v>0</v>
      </c>
      <c r="AS5" s="96">
        <f t="shared" si="16"/>
        <v>0</v>
      </c>
      <c r="AT5" s="96">
        <v>0</v>
      </c>
      <c r="AU5" s="96"/>
      <c r="AV5" s="96">
        <v>0</v>
      </c>
      <c r="AW5" s="96">
        <v>0</v>
      </c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</row>
    <row r="6" spans="1:366" s="63" customFormat="1" ht="15" customHeight="1" x14ac:dyDescent="0.45">
      <c r="A6" s="39" t="s">
        <v>114</v>
      </c>
      <c r="B6" s="18">
        <v>605</v>
      </c>
      <c r="C6" s="18">
        <v>5</v>
      </c>
      <c r="D6" s="18"/>
      <c r="E6" s="18" t="s">
        <v>153</v>
      </c>
      <c r="F6" s="19" t="s">
        <v>24</v>
      </c>
      <c r="G6" s="19">
        <f t="shared" si="0"/>
        <v>3025</v>
      </c>
      <c r="H6" s="19" t="s">
        <v>23</v>
      </c>
      <c r="I6" s="19">
        <f t="shared" si="1"/>
        <v>0</v>
      </c>
      <c r="J6" s="19" t="s">
        <v>23</v>
      </c>
      <c r="K6" s="19">
        <f t="shared" si="2"/>
        <v>0</v>
      </c>
      <c r="L6" s="19" t="s">
        <v>23</v>
      </c>
      <c r="M6" s="19">
        <f t="shared" si="3"/>
        <v>0</v>
      </c>
      <c r="N6" s="20">
        <f t="shared" si="4"/>
        <v>1</v>
      </c>
      <c r="O6" s="20">
        <f t="shared" si="5"/>
        <v>605</v>
      </c>
      <c r="P6" s="20">
        <v>605</v>
      </c>
      <c r="Q6" s="20"/>
      <c r="R6" s="20">
        <v>0</v>
      </c>
      <c r="S6" s="20"/>
      <c r="T6" s="16">
        <v>0</v>
      </c>
      <c r="U6" s="16">
        <v>0</v>
      </c>
      <c r="V6" s="20">
        <v>343</v>
      </c>
      <c r="W6" s="124" t="s">
        <v>23</v>
      </c>
      <c r="X6" s="124">
        <f t="shared" si="6"/>
        <v>0</v>
      </c>
      <c r="Y6" s="124" t="s">
        <v>23</v>
      </c>
      <c r="Z6" s="124">
        <f t="shared" si="7"/>
        <v>0</v>
      </c>
      <c r="AA6" s="10" t="s">
        <v>24</v>
      </c>
      <c r="AB6" s="10">
        <f t="shared" si="8"/>
        <v>3025</v>
      </c>
      <c r="AC6" s="10" t="s">
        <v>23</v>
      </c>
      <c r="AD6" s="10">
        <f t="shared" si="9"/>
        <v>0</v>
      </c>
      <c r="AE6" s="10">
        <v>5</v>
      </c>
      <c r="AF6" s="10">
        <v>1</v>
      </c>
      <c r="AG6" s="21">
        <v>0</v>
      </c>
      <c r="AH6" s="21">
        <f>B6-P6-R6</f>
        <v>0</v>
      </c>
      <c r="AI6" s="22">
        <f t="shared" si="14"/>
        <v>0</v>
      </c>
      <c r="AJ6" s="22">
        <f t="shared" si="10"/>
        <v>0</v>
      </c>
      <c r="AK6" s="22">
        <f t="shared" si="11"/>
        <v>0</v>
      </c>
      <c r="AL6" s="22">
        <f t="shared" si="12"/>
        <v>0</v>
      </c>
      <c r="AM6" s="10" t="s">
        <v>23</v>
      </c>
      <c r="AN6" s="10">
        <f t="shared" si="13"/>
        <v>0</v>
      </c>
      <c r="AO6" s="10" t="s">
        <v>23</v>
      </c>
      <c r="AP6" s="10">
        <f t="shared" si="15"/>
        <v>0</v>
      </c>
      <c r="AQ6" s="96">
        <v>0</v>
      </c>
      <c r="AR6" s="96">
        <v>0</v>
      </c>
      <c r="AS6" s="96">
        <f t="shared" si="16"/>
        <v>0</v>
      </c>
      <c r="AT6" s="96">
        <v>0</v>
      </c>
      <c r="AU6" s="96"/>
      <c r="AV6" s="96">
        <v>0</v>
      </c>
      <c r="AW6" s="96">
        <v>0</v>
      </c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</row>
    <row r="7" spans="1:366" s="63" customFormat="1" ht="15" customHeight="1" x14ac:dyDescent="0.45">
      <c r="A7" s="39" t="s">
        <v>114</v>
      </c>
      <c r="B7" s="18">
        <v>345</v>
      </c>
      <c r="C7" s="18">
        <v>4.5</v>
      </c>
      <c r="D7" s="18"/>
      <c r="E7" s="18" t="s">
        <v>153</v>
      </c>
      <c r="F7" s="19" t="s">
        <v>24</v>
      </c>
      <c r="G7" s="19">
        <f t="shared" si="0"/>
        <v>1552.5</v>
      </c>
      <c r="H7" s="19" t="s">
        <v>23</v>
      </c>
      <c r="I7" s="19">
        <f t="shared" si="1"/>
        <v>0</v>
      </c>
      <c r="J7" s="19" t="s">
        <v>23</v>
      </c>
      <c r="K7" s="19">
        <f t="shared" si="2"/>
        <v>0</v>
      </c>
      <c r="L7" s="19" t="s">
        <v>23</v>
      </c>
      <c r="M7" s="19">
        <f t="shared" si="3"/>
        <v>0</v>
      </c>
      <c r="N7" s="20">
        <f t="shared" si="4"/>
        <v>1</v>
      </c>
      <c r="O7" s="20">
        <f t="shared" si="5"/>
        <v>345</v>
      </c>
      <c r="P7" s="20">
        <v>0</v>
      </c>
      <c r="Q7" s="20"/>
      <c r="R7" s="20">
        <v>345</v>
      </c>
      <c r="S7" s="20">
        <v>0</v>
      </c>
      <c r="T7" s="16">
        <v>0</v>
      </c>
      <c r="U7" s="16">
        <v>0</v>
      </c>
      <c r="V7" s="20">
        <v>222</v>
      </c>
      <c r="W7" s="124" t="s">
        <v>23</v>
      </c>
      <c r="X7" s="124">
        <f t="shared" si="6"/>
        <v>0</v>
      </c>
      <c r="Y7" s="124" t="s">
        <v>23</v>
      </c>
      <c r="Z7" s="124">
        <f t="shared" si="7"/>
        <v>0</v>
      </c>
      <c r="AA7" s="10" t="s">
        <v>23</v>
      </c>
      <c r="AB7" s="10">
        <f t="shared" si="8"/>
        <v>0</v>
      </c>
      <c r="AC7" s="10" t="s">
        <v>23</v>
      </c>
      <c r="AD7" s="10">
        <f t="shared" si="9"/>
        <v>0</v>
      </c>
      <c r="AE7" s="10">
        <v>0</v>
      </c>
      <c r="AF7" s="10">
        <v>0</v>
      </c>
      <c r="AG7" s="21">
        <v>44</v>
      </c>
      <c r="AH7" s="21">
        <f>B7-P7-R7</f>
        <v>0</v>
      </c>
      <c r="AI7" s="22">
        <f t="shared" si="14"/>
        <v>0</v>
      </c>
      <c r="AJ7" s="22">
        <f t="shared" si="10"/>
        <v>0</v>
      </c>
      <c r="AK7" s="22">
        <f t="shared" si="11"/>
        <v>0</v>
      </c>
      <c r="AL7" s="22">
        <f t="shared" si="12"/>
        <v>0</v>
      </c>
      <c r="AM7" s="10" t="s">
        <v>23</v>
      </c>
      <c r="AN7" s="10">
        <f t="shared" si="13"/>
        <v>0</v>
      </c>
      <c r="AO7" s="10" t="s">
        <v>23</v>
      </c>
      <c r="AP7" s="10">
        <f t="shared" si="15"/>
        <v>0</v>
      </c>
      <c r="AQ7" s="96">
        <v>0</v>
      </c>
      <c r="AR7" s="96">
        <v>0</v>
      </c>
      <c r="AS7" s="96">
        <f t="shared" si="16"/>
        <v>0</v>
      </c>
      <c r="AT7" s="96">
        <v>0</v>
      </c>
      <c r="AU7" s="96"/>
      <c r="AV7" s="96">
        <v>0</v>
      </c>
      <c r="AW7" s="96">
        <v>0</v>
      </c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</row>
    <row r="8" spans="1:366" s="63" customFormat="1" ht="15" customHeight="1" x14ac:dyDescent="0.45">
      <c r="A8" s="39" t="s">
        <v>115</v>
      </c>
      <c r="B8" s="18">
        <v>128</v>
      </c>
      <c r="C8" s="18">
        <v>4.5</v>
      </c>
      <c r="D8" s="18"/>
      <c r="E8" s="18" t="s">
        <v>153</v>
      </c>
      <c r="F8" s="19" t="s">
        <v>24</v>
      </c>
      <c r="G8" s="19">
        <f t="shared" si="0"/>
        <v>576</v>
      </c>
      <c r="H8" s="19" t="s">
        <v>23</v>
      </c>
      <c r="I8" s="19">
        <f t="shared" si="1"/>
        <v>0</v>
      </c>
      <c r="J8" s="19" t="s">
        <v>23</v>
      </c>
      <c r="K8" s="19">
        <f t="shared" si="2"/>
        <v>0</v>
      </c>
      <c r="L8" s="19" t="s">
        <v>23</v>
      </c>
      <c r="M8" s="19">
        <f t="shared" si="3"/>
        <v>0</v>
      </c>
      <c r="N8" s="20">
        <f t="shared" si="4"/>
        <v>1</v>
      </c>
      <c r="O8" s="20">
        <f t="shared" si="5"/>
        <v>128</v>
      </c>
      <c r="P8" s="20">
        <v>128</v>
      </c>
      <c r="Q8" s="20"/>
      <c r="R8" s="20">
        <v>0</v>
      </c>
      <c r="S8" s="20"/>
      <c r="T8" s="16">
        <v>0</v>
      </c>
      <c r="U8" s="16">
        <v>0</v>
      </c>
      <c r="V8" s="20">
        <v>0</v>
      </c>
      <c r="W8" s="124" t="s">
        <v>23</v>
      </c>
      <c r="X8" s="124">
        <f t="shared" si="6"/>
        <v>0</v>
      </c>
      <c r="Y8" s="124" t="s">
        <v>23</v>
      </c>
      <c r="Z8" s="124">
        <f t="shared" si="7"/>
        <v>0</v>
      </c>
      <c r="AA8" s="10" t="s">
        <v>24</v>
      </c>
      <c r="AB8" s="10">
        <f t="shared" si="8"/>
        <v>576</v>
      </c>
      <c r="AC8" s="10" t="s">
        <v>23</v>
      </c>
      <c r="AD8" s="10">
        <f t="shared" si="9"/>
        <v>0</v>
      </c>
      <c r="AE8" s="10">
        <v>2</v>
      </c>
      <c r="AF8" s="10">
        <v>0</v>
      </c>
      <c r="AG8" s="21">
        <v>0</v>
      </c>
      <c r="AH8" s="21">
        <f>B8-P8-R8</f>
        <v>0</v>
      </c>
      <c r="AI8" s="22">
        <f t="shared" si="14"/>
        <v>0</v>
      </c>
      <c r="AJ8" s="22">
        <f t="shared" si="10"/>
        <v>0</v>
      </c>
      <c r="AK8" s="22">
        <f t="shared" si="11"/>
        <v>0</v>
      </c>
      <c r="AL8" s="22">
        <f t="shared" si="12"/>
        <v>0</v>
      </c>
      <c r="AM8" s="10" t="s">
        <v>23</v>
      </c>
      <c r="AN8" s="10">
        <f t="shared" si="13"/>
        <v>0</v>
      </c>
      <c r="AO8" s="10" t="s">
        <v>23</v>
      </c>
      <c r="AP8" s="10">
        <f t="shared" si="15"/>
        <v>0</v>
      </c>
      <c r="AQ8" s="96">
        <v>0</v>
      </c>
      <c r="AR8" s="96">
        <v>0</v>
      </c>
      <c r="AS8" s="96">
        <f t="shared" si="16"/>
        <v>0</v>
      </c>
      <c r="AT8" s="96">
        <v>0</v>
      </c>
      <c r="AU8" s="96"/>
      <c r="AV8" s="96">
        <v>0</v>
      </c>
      <c r="AW8" s="96">
        <v>0</v>
      </c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</row>
    <row r="9" spans="1:366" s="63" customFormat="1" ht="15" customHeight="1" x14ac:dyDescent="0.45">
      <c r="A9" s="39" t="s">
        <v>115</v>
      </c>
      <c r="B9" s="18">
        <v>238</v>
      </c>
      <c r="C9" s="18">
        <v>4</v>
      </c>
      <c r="D9" s="18"/>
      <c r="E9" s="18" t="s">
        <v>153</v>
      </c>
      <c r="F9" s="19" t="s">
        <v>24</v>
      </c>
      <c r="G9" s="19">
        <f t="shared" si="0"/>
        <v>0</v>
      </c>
      <c r="H9" s="19" t="s">
        <v>23</v>
      </c>
      <c r="I9" s="19">
        <f t="shared" si="1"/>
        <v>0</v>
      </c>
      <c r="J9" s="19" t="s">
        <v>23</v>
      </c>
      <c r="K9" s="19">
        <f t="shared" si="2"/>
        <v>0</v>
      </c>
      <c r="L9" s="19" t="s">
        <v>23</v>
      </c>
      <c r="M9" s="19">
        <f t="shared" si="3"/>
        <v>0</v>
      </c>
      <c r="N9" s="20">
        <f t="shared" si="4"/>
        <v>1</v>
      </c>
      <c r="O9" s="20">
        <f t="shared" si="5"/>
        <v>0</v>
      </c>
      <c r="P9" s="20">
        <v>0</v>
      </c>
      <c r="Q9" s="20"/>
      <c r="R9" s="20">
        <v>0</v>
      </c>
      <c r="S9" s="20"/>
      <c r="T9" s="16">
        <v>0</v>
      </c>
      <c r="U9" s="16">
        <v>0</v>
      </c>
      <c r="V9" s="20">
        <v>0</v>
      </c>
      <c r="W9" s="124" t="s">
        <v>23</v>
      </c>
      <c r="X9" s="124">
        <f t="shared" si="6"/>
        <v>0</v>
      </c>
      <c r="Y9" s="124" t="s">
        <v>23</v>
      </c>
      <c r="Z9" s="124">
        <f t="shared" si="7"/>
        <v>0</v>
      </c>
      <c r="AA9" s="10" t="s">
        <v>24</v>
      </c>
      <c r="AB9" s="10">
        <f t="shared" si="8"/>
        <v>952</v>
      </c>
      <c r="AC9" s="10" t="s">
        <v>23</v>
      </c>
      <c r="AD9" s="10">
        <f t="shared" si="9"/>
        <v>0</v>
      </c>
      <c r="AE9" s="10">
        <v>6</v>
      </c>
      <c r="AF9" s="10">
        <v>0</v>
      </c>
      <c r="AG9" s="21">
        <v>0</v>
      </c>
      <c r="AH9" s="21">
        <v>238</v>
      </c>
      <c r="AI9" s="22">
        <f>(IF($F9="tak",IF($E9="bitumiczna",$D9*$B9,($B9*$C9-$G9)),0))</f>
        <v>952</v>
      </c>
      <c r="AJ9" s="22">
        <f t="shared" si="10"/>
        <v>0</v>
      </c>
      <c r="AK9" s="22">
        <f t="shared" si="11"/>
        <v>0</v>
      </c>
      <c r="AL9" s="22">
        <f t="shared" si="12"/>
        <v>238</v>
      </c>
      <c r="AM9" s="10" t="s">
        <v>23</v>
      </c>
      <c r="AN9" s="10">
        <f t="shared" si="13"/>
        <v>0</v>
      </c>
      <c r="AO9" s="10" t="s">
        <v>23</v>
      </c>
      <c r="AP9" s="10">
        <f t="shared" si="15"/>
        <v>0</v>
      </c>
      <c r="AQ9" s="96">
        <v>0</v>
      </c>
      <c r="AR9" s="96">
        <v>0</v>
      </c>
      <c r="AS9" s="96">
        <f t="shared" si="16"/>
        <v>0</v>
      </c>
      <c r="AT9" s="96">
        <v>229</v>
      </c>
      <c r="AU9" s="96">
        <v>24</v>
      </c>
      <c r="AV9" s="96">
        <v>0</v>
      </c>
      <c r="AW9" s="96">
        <v>0</v>
      </c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</row>
    <row r="10" spans="1:366" s="63" customFormat="1" ht="15" customHeight="1" x14ac:dyDescent="0.45">
      <c r="A10" s="39" t="s">
        <v>116</v>
      </c>
      <c r="B10" s="18">
        <v>30</v>
      </c>
      <c r="C10" s="18">
        <v>4</v>
      </c>
      <c r="D10" s="18"/>
      <c r="E10" s="18" t="s">
        <v>153</v>
      </c>
      <c r="F10" s="19" t="s">
        <v>24</v>
      </c>
      <c r="G10" s="19">
        <f t="shared" si="0"/>
        <v>0</v>
      </c>
      <c r="H10" s="19" t="s">
        <v>23</v>
      </c>
      <c r="I10" s="19">
        <f t="shared" si="1"/>
        <v>0</v>
      </c>
      <c r="J10" s="19" t="s">
        <v>23</v>
      </c>
      <c r="K10" s="19">
        <f t="shared" si="2"/>
        <v>0</v>
      </c>
      <c r="L10" s="19" t="s">
        <v>23</v>
      </c>
      <c r="M10" s="19">
        <f t="shared" si="3"/>
        <v>0</v>
      </c>
      <c r="N10" s="20">
        <f t="shared" si="4"/>
        <v>1</v>
      </c>
      <c r="O10" s="20">
        <f t="shared" si="5"/>
        <v>0</v>
      </c>
      <c r="P10" s="20">
        <v>0</v>
      </c>
      <c r="Q10" s="20"/>
      <c r="R10" s="20">
        <v>0</v>
      </c>
      <c r="S10" s="20"/>
      <c r="T10" s="16">
        <v>0</v>
      </c>
      <c r="U10" s="16">
        <v>0</v>
      </c>
      <c r="V10" s="20">
        <v>16</v>
      </c>
      <c r="W10" s="124" t="s">
        <v>23</v>
      </c>
      <c r="X10" s="124">
        <f t="shared" si="6"/>
        <v>0</v>
      </c>
      <c r="Y10" s="124" t="s">
        <v>23</v>
      </c>
      <c r="Z10" s="124">
        <f t="shared" si="7"/>
        <v>0</v>
      </c>
      <c r="AA10" s="10" t="s">
        <v>24</v>
      </c>
      <c r="AB10" s="10">
        <f t="shared" si="8"/>
        <v>120</v>
      </c>
      <c r="AC10" s="10" t="s">
        <v>23</v>
      </c>
      <c r="AD10" s="10">
        <f t="shared" si="9"/>
        <v>0</v>
      </c>
      <c r="AE10" s="10">
        <v>1</v>
      </c>
      <c r="AF10" s="10">
        <v>0</v>
      </c>
      <c r="AG10" s="21">
        <v>0</v>
      </c>
      <c r="AH10" s="21">
        <f>B10-P10-R10</f>
        <v>30</v>
      </c>
      <c r="AI10" s="22">
        <f t="shared" si="14"/>
        <v>120</v>
      </c>
      <c r="AJ10" s="22">
        <f t="shared" si="10"/>
        <v>0</v>
      </c>
      <c r="AK10" s="22">
        <f t="shared" si="11"/>
        <v>0</v>
      </c>
      <c r="AL10" s="22">
        <f t="shared" si="12"/>
        <v>30</v>
      </c>
      <c r="AM10" s="10" t="s">
        <v>23</v>
      </c>
      <c r="AN10" s="10">
        <f t="shared" si="13"/>
        <v>0</v>
      </c>
      <c r="AO10" s="10" t="s">
        <v>23</v>
      </c>
      <c r="AP10" s="10">
        <f t="shared" si="15"/>
        <v>0</v>
      </c>
      <c r="AQ10" s="96">
        <v>0</v>
      </c>
      <c r="AR10" s="96">
        <v>0</v>
      </c>
      <c r="AS10" s="96">
        <f t="shared" si="16"/>
        <v>0</v>
      </c>
      <c r="AT10" s="96">
        <v>0</v>
      </c>
      <c r="AU10" s="96"/>
      <c r="AV10" s="96">
        <v>0</v>
      </c>
      <c r="AW10" s="96">
        <v>0</v>
      </c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</row>
    <row r="11" spans="1:366" s="63" customFormat="1" ht="15" customHeight="1" x14ac:dyDescent="0.45">
      <c r="A11" s="39" t="s">
        <v>117</v>
      </c>
      <c r="B11" s="18">
        <v>41</v>
      </c>
      <c r="C11" s="18">
        <v>3.5</v>
      </c>
      <c r="D11" s="18"/>
      <c r="E11" s="18" t="s">
        <v>153</v>
      </c>
      <c r="F11" s="19" t="s">
        <v>24</v>
      </c>
      <c r="G11" s="19">
        <f t="shared" si="0"/>
        <v>143.5</v>
      </c>
      <c r="H11" s="19" t="s">
        <v>23</v>
      </c>
      <c r="I11" s="19">
        <f t="shared" si="1"/>
        <v>0</v>
      </c>
      <c r="J11" s="19" t="s">
        <v>23</v>
      </c>
      <c r="K11" s="19">
        <f t="shared" si="2"/>
        <v>0</v>
      </c>
      <c r="L11" s="19" t="s">
        <v>23</v>
      </c>
      <c r="M11" s="19">
        <f t="shared" si="3"/>
        <v>0</v>
      </c>
      <c r="N11" s="20">
        <f t="shared" si="4"/>
        <v>1</v>
      </c>
      <c r="O11" s="20">
        <f t="shared" si="5"/>
        <v>41</v>
      </c>
      <c r="P11" s="20">
        <v>41</v>
      </c>
      <c r="Q11" s="20"/>
      <c r="R11" s="20">
        <v>0</v>
      </c>
      <c r="S11" s="20"/>
      <c r="T11" s="16">
        <v>0</v>
      </c>
      <c r="U11" s="16">
        <v>0</v>
      </c>
      <c r="V11" s="20">
        <v>0</v>
      </c>
      <c r="W11" s="124" t="s">
        <v>23</v>
      </c>
      <c r="X11" s="124">
        <f t="shared" si="6"/>
        <v>0</v>
      </c>
      <c r="Y11" s="124" t="s">
        <v>23</v>
      </c>
      <c r="Z11" s="124">
        <f t="shared" si="7"/>
        <v>0</v>
      </c>
      <c r="AA11" s="10" t="s">
        <v>24</v>
      </c>
      <c r="AB11" s="10">
        <f t="shared" si="8"/>
        <v>143.5</v>
      </c>
      <c r="AC11" s="10" t="s">
        <v>23</v>
      </c>
      <c r="AD11" s="10">
        <f t="shared" si="9"/>
        <v>0</v>
      </c>
      <c r="AE11" s="10">
        <v>2</v>
      </c>
      <c r="AF11" s="10">
        <v>0</v>
      </c>
      <c r="AG11" s="21">
        <v>0</v>
      </c>
      <c r="AH11" s="21">
        <f>B11-P11-R11</f>
        <v>0</v>
      </c>
      <c r="AI11" s="22">
        <f t="shared" si="14"/>
        <v>0</v>
      </c>
      <c r="AJ11" s="22">
        <f t="shared" si="10"/>
        <v>0</v>
      </c>
      <c r="AK11" s="22">
        <f t="shared" si="11"/>
        <v>0</v>
      </c>
      <c r="AL11" s="22">
        <f t="shared" si="12"/>
        <v>0</v>
      </c>
      <c r="AM11" s="10" t="s">
        <v>23</v>
      </c>
      <c r="AN11" s="10">
        <f t="shared" si="13"/>
        <v>0</v>
      </c>
      <c r="AO11" s="10" t="s">
        <v>23</v>
      </c>
      <c r="AP11" s="10">
        <f t="shared" si="15"/>
        <v>0</v>
      </c>
      <c r="AQ11" s="96">
        <v>0</v>
      </c>
      <c r="AR11" s="96">
        <v>0</v>
      </c>
      <c r="AS11" s="96">
        <f t="shared" si="16"/>
        <v>0</v>
      </c>
      <c r="AT11" s="96">
        <v>0</v>
      </c>
      <c r="AU11" s="96"/>
      <c r="AV11" s="96">
        <v>0</v>
      </c>
      <c r="AW11" s="96">
        <v>0</v>
      </c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</row>
    <row r="12" spans="1:366" s="63" customFormat="1" ht="30" customHeight="1" x14ac:dyDescent="0.45">
      <c r="A12" s="87" t="s">
        <v>172</v>
      </c>
      <c r="B12" s="18"/>
      <c r="C12" s="18"/>
      <c r="D12" s="18"/>
      <c r="E12" s="18"/>
      <c r="F12" s="19"/>
      <c r="G12" s="19"/>
      <c r="H12" s="19"/>
      <c r="I12" s="19"/>
      <c r="J12" s="19"/>
      <c r="K12" s="19"/>
      <c r="L12" s="19"/>
      <c r="M12" s="19"/>
      <c r="N12" s="20"/>
      <c r="O12" s="20"/>
      <c r="P12" s="20">
        <v>104</v>
      </c>
      <c r="Q12" s="20"/>
      <c r="R12" s="20">
        <v>2555</v>
      </c>
      <c r="S12" s="20">
        <v>1</v>
      </c>
      <c r="T12" s="16">
        <v>0</v>
      </c>
      <c r="U12" s="16">
        <v>0</v>
      </c>
      <c r="V12" s="20"/>
      <c r="W12" s="124"/>
      <c r="X12" s="124"/>
      <c r="Y12" s="124"/>
      <c r="Z12" s="124"/>
      <c r="AA12" s="10"/>
      <c r="AB12" s="10"/>
      <c r="AC12" s="10"/>
      <c r="AD12" s="10"/>
      <c r="AE12" s="10"/>
      <c r="AF12" s="10"/>
      <c r="AG12" s="21"/>
      <c r="AH12" s="21"/>
      <c r="AI12" s="22"/>
      <c r="AJ12" s="22"/>
      <c r="AK12" s="22"/>
      <c r="AL12" s="22"/>
      <c r="AM12" s="10"/>
      <c r="AN12" s="10"/>
      <c r="AO12" s="10"/>
      <c r="AP12" s="10"/>
      <c r="AQ12" s="96"/>
      <c r="AR12" s="96"/>
      <c r="AS12" s="96"/>
      <c r="AT12" s="96">
        <v>0</v>
      </c>
      <c r="AU12" s="96"/>
      <c r="AV12" s="96">
        <v>0</v>
      </c>
      <c r="AW12" s="96">
        <v>0</v>
      </c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</row>
    <row r="13" spans="1:366" s="63" customFormat="1" ht="15" customHeight="1" x14ac:dyDescent="0.45">
      <c r="A13" s="23" t="s">
        <v>29</v>
      </c>
      <c r="B13" s="24"/>
      <c r="C13" s="24"/>
      <c r="D13" s="24"/>
      <c r="E13" s="24"/>
      <c r="F13" s="24">
        <f>SUM(G3:G11)</f>
        <v>5869</v>
      </c>
      <c r="G13" s="24"/>
      <c r="H13" s="24">
        <f>SUM(I3:I11)</f>
        <v>0</v>
      </c>
      <c r="I13" s="24"/>
      <c r="J13" s="24">
        <f>SUM(K3:K11)</f>
        <v>0</v>
      </c>
      <c r="K13" s="24"/>
      <c r="L13" s="24">
        <f>SUM(M3:M11)</f>
        <v>0</v>
      </c>
      <c r="M13" s="24"/>
      <c r="N13" s="25">
        <f>SUM(O3:O11)</f>
        <v>1262</v>
      </c>
      <c r="O13" s="24"/>
      <c r="P13" s="25">
        <f t="shared" ref="P13:T13" si="17">SUM(P3:P12)</f>
        <v>1833</v>
      </c>
      <c r="Q13" s="25">
        <f>(306-AU13)</f>
        <v>282</v>
      </c>
      <c r="R13" s="25">
        <f t="shared" si="17"/>
        <v>2945</v>
      </c>
      <c r="S13" s="25">
        <f t="shared" si="17"/>
        <v>2</v>
      </c>
      <c r="T13" s="25">
        <f t="shared" si="17"/>
        <v>0</v>
      </c>
      <c r="U13" s="25">
        <f>SUM(U3:U12)</f>
        <v>0</v>
      </c>
      <c r="V13" s="25">
        <f>SUM(V3:V11)</f>
        <v>697</v>
      </c>
      <c r="W13" s="25">
        <f>SUM(X3:X11)</f>
        <v>0</v>
      </c>
      <c r="X13" s="25"/>
      <c r="Y13" s="25">
        <f>SUM(Z3:Z11)</f>
        <v>0</v>
      </c>
      <c r="Z13" s="25"/>
      <c r="AA13" s="24">
        <f>SUM(AB3:AB11)</f>
        <v>5388.5</v>
      </c>
      <c r="AB13" s="24"/>
      <c r="AC13" s="25">
        <f>SUM(AD3:AD11)</f>
        <v>0</v>
      </c>
      <c r="AD13" s="24"/>
      <c r="AE13" s="36">
        <f>SUM(AE3:AE11)</f>
        <v>45</v>
      </c>
      <c r="AF13" s="36">
        <f>SUM(AF3:AF11)</f>
        <v>1</v>
      </c>
      <c r="AG13" s="25">
        <f>SUM(AG3:AG11)</f>
        <v>801</v>
      </c>
      <c r="AH13" s="24"/>
      <c r="AI13" s="25">
        <f>SUM(AI3:AI11)</f>
        <v>6178</v>
      </c>
      <c r="AJ13" s="25">
        <f>SUM(AJ3:AJ11)</f>
        <v>0</v>
      </c>
      <c r="AK13" s="25">
        <f>SUM(AK3:AK11)</f>
        <v>0</v>
      </c>
      <c r="AL13" s="25">
        <f>SUM(AL3:AL11)</f>
        <v>693.5</v>
      </c>
      <c r="AM13" s="25">
        <f>SUM(AN3:AN11)</f>
        <v>5106</v>
      </c>
      <c r="AN13" s="25"/>
      <c r="AO13" s="25">
        <f>SUM(AP3:AP11)</f>
        <v>5106</v>
      </c>
      <c r="AP13" s="24"/>
      <c r="AQ13" s="167">
        <f>SUM(AR3:AR11)</f>
        <v>1444</v>
      </c>
      <c r="AR13" s="167"/>
      <c r="AS13" s="60">
        <f>SUM(AS3:AS11)</f>
        <v>2888</v>
      </c>
      <c r="AT13" s="25">
        <f>SUM(AT3:AT12)</f>
        <v>229</v>
      </c>
      <c r="AU13" s="132">
        <f>SUM(AU3:AU12)</f>
        <v>24</v>
      </c>
      <c r="AV13" s="25">
        <f>SUM(AV3:AV12)</f>
        <v>0</v>
      </c>
      <c r="AW13" s="25">
        <f>SUM(AW3:AW12)</f>
        <v>0</v>
      </c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</row>
    <row r="14" spans="1:366" s="63" customFormat="1" ht="15" customHeight="1" x14ac:dyDescent="0.45">
      <c r="A14" s="23" t="s">
        <v>30</v>
      </c>
      <c r="B14" s="30"/>
      <c r="C14" s="30"/>
      <c r="D14" s="30"/>
      <c r="E14" s="30"/>
      <c r="F14" s="30" t="s">
        <v>31</v>
      </c>
      <c r="G14" s="30"/>
      <c r="H14" s="30" t="s">
        <v>31</v>
      </c>
      <c r="I14" s="30"/>
      <c r="J14" s="30" t="s">
        <v>31</v>
      </c>
      <c r="K14" s="30"/>
      <c r="L14" s="30" t="s">
        <v>31</v>
      </c>
      <c r="M14" s="30"/>
      <c r="N14" s="30" t="s">
        <v>31</v>
      </c>
      <c r="O14" s="30"/>
      <c r="P14" s="30" t="s">
        <v>32</v>
      </c>
      <c r="Q14" s="30" t="s">
        <v>32</v>
      </c>
      <c r="R14" s="30" t="s">
        <v>32</v>
      </c>
      <c r="S14" s="30" t="s">
        <v>213</v>
      </c>
      <c r="T14" s="30" t="s">
        <v>32</v>
      </c>
      <c r="U14" s="30" t="s">
        <v>32</v>
      </c>
      <c r="V14" s="30" t="s">
        <v>32</v>
      </c>
      <c r="W14" s="30" t="s">
        <v>31</v>
      </c>
      <c r="X14" s="30"/>
      <c r="Y14" s="30" t="s">
        <v>31</v>
      </c>
      <c r="Z14" s="30"/>
      <c r="AA14" s="30" t="s">
        <v>31</v>
      </c>
      <c r="AB14" s="30"/>
      <c r="AC14" s="30" t="s">
        <v>31</v>
      </c>
      <c r="AD14" s="30"/>
      <c r="AE14" s="30" t="s">
        <v>33</v>
      </c>
      <c r="AF14" s="30" t="s">
        <v>33</v>
      </c>
      <c r="AG14" s="30" t="s">
        <v>32</v>
      </c>
      <c r="AH14" s="30"/>
      <c r="AI14" s="30" t="s">
        <v>31</v>
      </c>
      <c r="AJ14" s="30" t="s">
        <v>31</v>
      </c>
      <c r="AK14" s="30" t="s">
        <v>31</v>
      </c>
      <c r="AL14" s="30" t="s">
        <v>31</v>
      </c>
      <c r="AM14" s="30" t="s">
        <v>31</v>
      </c>
      <c r="AN14" s="30"/>
      <c r="AO14" s="30" t="s">
        <v>31</v>
      </c>
      <c r="AP14" s="30"/>
      <c r="AQ14" s="152" t="s">
        <v>32</v>
      </c>
      <c r="AR14" s="152"/>
      <c r="AS14" s="30" t="s">
        <v>31</v>
      </c>
      <c r="AT14" s="30" t="s">
        <v>32</v>
      </c>
      <c r="AU14" s="66" t="s">
        <v>32</v>
      </c>
      <c r="AV14" s="30" t="s">
        <v>32</v>
      </c>
      <c r="AW14" s="30" t="s">
        <v>213</v>
      </c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</row>
    <row r="15" spans="1:366" s="63" customFormat="1" ht="15" customHeight="1" x14ac:dyDescent="0.45">
      <c r="A15" s="31" t="s">
        <v>34</v>
      </c>
      <c r="B15" s="32"/>
      <c r="C15" s="32"/>
      <c r="D15" s="32"/>
      <c r="E15" s="32"/>
      <c r="F15" s="32">
        <f>F13*'ZX14'!D3</f>
        <v>0</v>
      </c>
      <c r="G15" s="32"/>
      <c r="H15" s="32">
        <f>H13*'ZX14'!E3</f>
        <v>0</v>
      </c>
      <c r="I15" s="32"/>
      <c r="J15" s="32">
        <f>J13*'ZX14'!F3</f>
        <v>0</v>
      </c>
      <c r="K15" s="32"/>
      <c r="L15" s="32">
        <f>L13*'ZX14'!G3</f>
        <v>0</v>
      </c>
      <c r="M15" s="32"/>
      <c r="N15" s="32">
        <f>N13*'ZX14'!H3</f>
        <v>0</v>
      </c>
      <c r="O15" s="32"/>
      <c r="P15" s="32">
        <f>P13*'ZX14'!I3</f>
        <v>0</v>
      </c>
      <c r="Q15" s="32">
        <f>Q13*'ZX14'!J3</f>
        <v>0</v>
      </c>
      <c r="R15" s="32">
        <f>R13*'ZX14'!K3</f>
        <v>0</v>
      </c>
      <c r="S15" s="32">
        <f>S13*'ZX14'!L3</f>
        <v>0</v>
      </c>
      <c r="T15" s="32">
        <f>T13*'ZX14'!M3</f>
        <v>0</v>
      </c>
      <c r="U15" s="32">
        <f>U13*'ZX14'!N3</f>
        <v>0</v>
      </c>
      <c r="V15" s="32">
        <f>V13*'ZX14'!P3</f>
        <v>0</v>
      </c>
      <c r="W15" s="32">
        <f>W13*'ZX14'!Q3</f>
        <v>0</v>
      </c>
      <c r="X15" s="32"/>
      <c r="Y15" s="32">
        <f>Y13*'ZX14'!R3</f>
        <v>0</v>
      </c>
      <c r="Z15" s="32"/>
      <c r="AA15" s="32">
        <f>AA13*'ZX14'!S3</f>
        <v>0</v>
      </c>
      <c r="AB15" s="32"/>
      <c r="AC15" s="32">
        <f>AC13*'ZX14'!T3</f>
        <v>0</v>
      </c>
      <c r="AD15" s="32"/>
      <c r="AE15" s="32">
        <f>AE13*'ZX14'!U3</f>
        <v>0</v>
      </c>
      <c r="AF15" s="32">
        <f>AF13*'ZX14'!V3</f>
        <v>0</v>
      </c>
      <c r="AG15" s="32">
        <f>AG13*'ZX14'!W3</f>
        <v>0</v>
      </c>
      <c r="AH15" s="32"/>
      <c r="AI15" s="32">
        <f>AI13*'ZX14'!Z3</f>
        <v>0</v>
      </c>
      <c r="AJ15" s="32">
        <f>AJ13*'ZX14'!AA3</f>
        <v>0</v>
      </c>
      <c r="AK15" s="32">
        <f>AK13*'ZX14'!AB3</f>
        <v>0</v>
      </c>
      <c r="AL15" s="32">
        <f>AL13*'ZX14'!AC3</f>
        <v>0</v>
      </c>
      <c r="AM15" s="32">
        <f>AM13*'ZX14'!AD3</f>
        <v>0</v>
      </c>
      <c r="AN15" s="32"/>
      <c r="AO15" s="32">
        <f>AO13*'ZX14'!AE3</f>
        <v>0</v>
      </c>
      <c r="AP15" s="32"/>
      <c r="AQ15" s="150">
        <f>AQ13*'ZX14'!AF3</f>
        <v>0</v>
      </c>
      <c r="AR15" s="150"/>
      <c r="AS15" s="32">
        <f>AS13*'ZX14'!$AH$3</f>
        <v>0</v>
      </c>
      <c r="AT15" s="32">
        <f>AT13*'ZX14'!AI3</f>
        <v>0</v>
      </c>
      <c r="AU15" s="32">
        <f>AU13*'ZX14'!AJ3</f>
        <v>0</v>
      </c>
      <c r="AV15" s="32">
        <f>AV13*'ZX14'!AK3</f>
        <v>0</v>
      </c>
      <c r="AW15" s="32">
        <f>AW13*'ZX14'!AL3</f>
        <v>0</v>
      </c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</row>
    <row r="16" spans="1:366" ht="15" customHeight="1" x14ac:dyDescent="0.45"/>
    <row r="17" ht="15" customHeight="1" x14ac:dyDescent="0.45"/>
    <row r="18" ht="15" customHeight="1" x14ac:dyDescent="0.45"/>
    <row r="19" ht="15" customHeight="1" x14ac:dyDescent="0.45"/>
    <row r="20" ht="15" customHeight="1" x14ac:dyDescent="0.45"/>
    <row r="21" ht="15" customHeight="1" x14ac:dyDescent="0.45"/>
    <row r="22" ht="15" customHeight="1" x14ac:dyDescent="0.45"/>
    <row r="23" ht="15" customHeight="1" x14ac:dyDescent="0.45"/>
    <row r="24" ht="15" customHeight="1" x14ac:dyDescent="0.45"/>
    <row r="25" ht="15" customHeight="1" x14ac:dyDescent="0.45"/>
    <row r="26" ht="15" customHeight="1" x14ac:dyDescent="0.45"/>
    <row r="27" ht="15" customHeight="1" x14ac:dyDescent="0.45"/>
    <row r="28" ht="15" customHeight="1" x14ac:dyDescent="0.45"/>
    <row r="29" ht="15" customHeight="1" x14ac:dyDescent="0.45"/>
    <row r="30" ht="15" customHeight="1" x14ac:dyDescent="0.45"/>
    <row r="31" ht="15" customHeight="1" x14ac:dyDescent="0.45"/>
    <row r="32" ht="15" customHeight="1" x14ac:dyDescent="0.45"/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8" ht="15" customHeight="1" x14ac:dyDescent="0.45"/>
    <row r="39" ht="15" customHeight="1" x14ac:dyDescent="0.45"/>
    <row r="40" ht="15" customHeight="1" x14ac:dyDescent="0.45"/>
    <row r="41" ht="15" customHeight="1" x14ac:dyDescent="0.45"/>
    <row r="42" ht="15" customHeight="1" x14ac:dyDescent="0.45"/>
    <row r="43" ht="15" customHeight="1" x14ac:dyDescent="0.45"/>
    <row r="44" ht="15" customHeight="1" x14ac:dyDescent="0.45"/>
    <row r="45" ht="15" customHeight="1" x14ac:dyDescent="0.45"/>
    <row r="46" ht="15" customHeight="1" x14ac:dyDescent="0.45"/>
  </sheetData>
  <sheetProtection algorithmName="SHA-512" hashValue="/y08y+5SlLKZF24Gy2wG6cJcN/h9Vt4nmNGNoB1nsxBZrgkrl6iamPH7qsmU8eBve8NFTZvmmC6uTWdKeAVU6A==" saltValue="qDxtXJe6Y7O4urD25NW6CA==" spinCount="100000" sheet="1" objects="1" scenarios="1"/>
  <customSheetViews>
    <customSheetView guid="{2789FC04-2E36-4D35-9415-F233AAB86BF1}">
      <pane xSplit="1" topLeftCell="F1" activePane="topRight" state="frozen"/>
      <selection pane="topRight" activeCell="H26" sqref="H26"/>
      <pageMargins left="0.7" right="0.7" top="0.75" bottom="0.75" header="0.51180555555555496" footer="0.51180555555555496"/>
      <pageSetup paperSize="9" firstPageNumber="0" orientation="portrait" horizontalDpi="4294967294" verticalDpi="0" r:id="rId1"/>
    </customSheetView>
  </customSheetViews>
  <mergeCells count="16">
    <mergeCell ref="W2:X2"/>
    <mergeCell ref="Y2:Z2"/>
    <mergeCell ref="A1:E1"/>
    <mergeCell ref="F2:G2"/>
    <mergeCell ref="AA2:AB2"/>
    <mergeCell ref="L2:M2"/>
    <mergeCell ref="J2:K2"/>
    <mergeCell ref="H2:I2"/>
    <mergeCell ref="F1:Z1"/>
    <mergeCell ref="AA1:AW1"/>
    <mergeCell ref="AQ15:AR15"/>
    <mergeCell ref="AQ13:AR13"/>
    <mergeCell ref="AQ14:AR14"/>
    <mergeCell ref="AC2:AD2"/>
    <mergeCell ref="AM2:AN2"/>
    <mergeCell ref="AO2:AP2"/>
  </mergeCells>
  <pageMargins left="0.7" right="0.7" top="0.75" bottom="0.75" header="0.51180555555555496" footer="0.51180555555555496"/>
  <pageSetup paperSize="9" firstPageNumber="0" orientation="portrait" horizontalDpi="4294967294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B48"/>
  <sheetViews>
    <sheetView zoomScaleNormal="100" workbookViewId="0">
      <pane xSplit="1" topLeftCell="J1" activePane="topRight" state="frozen"/>
      <selection activeCell="K14" sqref="K14"/>
      <selection pane="topRight" sqref="A1:XFD1048576"/>
    </sheetView>
  </sheetViews>
  <sheetFormatPr defaultColWidth="13.3984375" defaultRowHeight="14.25" x14ac:dyDescent="0.45"/>
  <cols>
    <col min="1" max="1" width="22" bestFit="1" customWidth="1"/>
    <col min="2" max="2" width="15.73046875" bestFit="1" customWidth="1"/>
    <col min="3" max="3" width="18.265625" bestFit="1" customWidth="1"/>
    <col min="4" max="4" width="16.265625" bestFit="1" customWidth="1"/>
    <col min="5" max="5" width="22" bestFit="1" customWidth="1"/>
  </cols>
  <sheetData>
    <row r="1" spans="1:366" s="63" customFormat="1" x14ac:dyDescent="0.45">
      <c r="A1" s="157" t="s">
        <v>221</v>
      </c>
      <c r="B1" s="158"/>
      <c r="C1" s="158"/>
      <c r="D1" s="158"/>
      <c r="E1" s="159"/>
      <c r="F1" s="162" t="s">
        <v>222</v>
      </c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4"/>
      <c r="AA1" s="165" t="s">
        <v>232</v>
      </c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</row>
    <row r="2" spans="1:366" s="67" customFormat="1" ht="82.5" customHeight="1" thickBot="1" x14ac:dyDescent="0.5">
      <c r="A2" s="1" t="s">
        <v>0</v>
      </c>
      <c r="B2" s="1" t="s">
        <v>1</v>
      </c>
      <c r="C2" s="1" t="s">
        <v>220</v>
      </c>
      <c r="D2" s="91" t="s">
        <v>168</v>
      </c>
      <c r="E2" s="1" t="s">
        <v>152</v>
      </c>
      <c r="F2" s="172" t="s">
        <v>18</v>
      </c>
      <c r="G2" s="173"/>
      <c r="H2" s="172" t="s">
        <v>179</v>
      </c>
      <c r="I2" s="173"/>
      <c r="J2" s="172" t="s">
        <v>180</v>
      </c>
      <c r="K2" s="173"/>
      <c r="L2" s="172" t="s">
        <v>170</v>
      </c>
      <c r="M2" s="173"/>
      <c r="N2" s="2" t="s">
        <v>9</v>
      </c>
      <c r="O2" s="2" t="s">
        <v>19</v>
      </c>
      <c r="P2" s="2" t="s">
        <v>10</v>
      </c>
      <c r="Q2" s="2" t="s">
        <v>206</v>
      </c>
      <c r="R2" s="2" t="s">
        <v>11</v>
      </c>
      <c r="S2" s="2" t="s">
        <v>208</v>
      </c>
      <c r="T2" s="2" t="s">
        <v>209</v>
      </c>
      <c r="U2" s="2" t="s">
        <v>216</v>
      </c>
      <c r="V2" s="2" t="s">
        <v>12</v>
      </c>
      <c r="W2" s="170" t="s">
        <v>181</v>
      </c>
      <c r="X2" s="171"/>
      <c r="Y2" s="170" t="s">
        <v>182</v>
      </c>
      <c r="Z2" s="171"/>
      <c r="AA2" s="168" t="s">
        <v>183</v>
      </c>
      <c r="AB2" s="169"/>
      <c r="AC2" s="168" t="s">
        <v>178</v>
      </c>
      <c r="AD2" s="169"/>
      <c r="AE2" s="3" t="s">
        <v>13</v>
      </c>
      <c r="AF2" s="3" t="s">
        <v>14</v>
      </c>
      <c r="AG2" s="3" t="s">
        <v>15</v>
      </c>
      <c r="AH2" s="3" t="s">
        <v>195</v>
      </c>
      <c r="AI2" s="3" t="s">
        <v>18</v>
      </c>
      <c r="AJ2" s="3" t="s">
        <v>179</v>
      </c>
      <c r="AK2" s="3" t="s">
        <v>180</v>
      </c>
      <c r="AL2" s="3" t="s">
        <v>19</v>
      </c>
      <c r="AM2" s="168" t="s">
        <v>184</v>
      </c>
      <c r="AN2" s="169"/>
      <c r="AO2" s="168" t="s">
        <v>185</v>
      </c>
      <c r="AP2" s="169"/>
      <c r="AQ2" s="94" t="s">
        <v>6</v>
      </c>
      <c r="AR2" s="94" t="s">
        <v>7</v>
      </c>
      <c r="AS2" s="94" t="s">
        <v>8</v>
      </c>
      <c r="AT2" s="94" t="s">
        <v>196</v>
      </c>
      <c r="AU2" s="147" t="s">
        <v>224</v>
      </c>
      <c r="AV2" s="94" t="s">
        <v>197</v>
      </c>
      <c r="AW2" s="94" t="s">
        <v>212</v>
      </c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</row>
    <row r="3" spans="1:366" s="58" customFormat="1" ht="15" customHeight="1" x14ac:dyDescent="0.45">
      <c r="A3" s="44" t="s">
        <v>41</v>
      </c>
      <c r="B3" s="45">
        <v>78</v>
      </c>
      <c r="C3" s="45">
        <v>5.5</v>
      </c>
      <c r="D3" s="45">
        <v>1</v>
      </c>
      <c r="E3" s="45" t="s">
        <v>154</v>
      </c>
      <c r="F3" s="46" t="s">
        <v>24</v>
      </c>
      <c r="G3" s="46">
        <f t="shared" ref="G3:G18" si="0">IF($F3="tak",IF($E3="bitumiczna",2.5*($B3-$AH3),$C3*($B3-$AH3)),0)</f>
        <v>0</v>
      </c>
      <c r="H3" s="46" t="s">
        <v>24</v>
      </c>
      <c r="I3" s="46">
        <f t="shared" ref="I3:I18" si="1">IF($H3="tak",2.5*($B3-$AH3),IF($E3="bitumiczna",2.5*($B3-$AH3),0))</f>
        <v>0</v>
      </c>
      <c r="J3" s="46" t="s">
        <v>23</v>
      </c>
      <c r="K3" s="46">
        <f t="shared" ref="K3:K18" si="2">IF(J3="tak",2.5*($B3-$AH3),0)</f>
        <v>0</v>
      </c>
      <c r="L3" s="46" t="s">
        <v>23</v>
      </c>
      <c r="M3" s="46">
        <f t="shared" ref="M3:M18" si="3">IF(L3="tak",2.5*($B3-$AH3),0)</f>
        <v>0</v>
      </c>
      <c r="N3" s="47">
        <f t="shared" ref="N3:N18" si="4">IF(AC3="tak",1*0.5,IF(AQ3&gt;0,1*0.5,2*0.5))</f>
        <v>1</v>
      </c>
      <c r="O3" s="47">
        <f t="shared" ref="O3:O18" si="5">N3*(B3-AH3)</f>
        <v>0</v>
      </c>
      <c r="P3" s="47">
        <v>0</v>
      </c>
      <c r="Q3" s="47"/>
      <c r="R3" s="47">
        <v>0</v>
      </c>
      <c r="S3" s="47"/>
      <c r="T3" s="47">
        <v>0</v>
      </c>
      <c r="U3" s="47"/>
      <c r="V3" s="47">
        <v>78</v>
      </c>
      <c r="W3" s="127" t="s">
        <v>23</v>
      </c>
      <c r="X3" s="127">
        <f t="shared" ref="X3:X14" si="6">IF(W3="tak",$C3*$B3,0)</f>
        <v>0</v>
      </c>
      <c r="Y3" s="127" t="s">
        <v>23</v>
      </c>
      <c r="Z3" s="127">
        <f t="shared" ref="Z3:Z14" si="7">IF(Y3="tak",$C3*$B3,0)</f>
        <v>0</v>
      </c>
      <c r="AA3" s="48" t="s">
        <v>23</v>
      </c>
      <c r="AB3" s="48">
        <f t="shared" ref="AB3:AB18" si="8">IF($AA3="tak",$C3*$B3,0)</f>
        <v>0</v>
      </c>
      <c r="AC3" s="48" t="s">
        <v>23</v>
      </c>
      <c r="AD3" s="48">
        <f t="shared" ref="AD3:AD8" si="9">IF(AC3="tak",1.5*$B3,0)</f>
        <v>0</v>
      </c>
      <c r="AE3" s="48">
        <v>2</v>
      </c>
      <c r="AF3" s="48">
        <v>1</v>
      </c>
      <c r="AG3" s="49">
        <v>0</v>
      </c>
      <c r="AH3" s="49">
        <f>B3</f>
        <v>78</v>
      </c>
      <c r="AI3" s="50">
        <f t="shared" ref="AI3:AI18" si="10">(IF($F3="tak",IF($E3="bitumiczna",$D3*$B3,($B3*$C3-$G3)),0))</f>
        <v>78</v>
      </c>
      <c r="AJ3" s="50">
        <f t="shared" ref="AJ3:AJ18" si="11">(IF($H3="tak",$B3*$D3,0))</f>
        <v>78</v>
      </c>
      <c r="AK3" s="50">
        <f t="shared" ref="AK3:AK18" si="12">(IF($J3="tak",$B3*$D3,0))</f>
        <v>0</v>
      </c>
      <c r="AL3" s="50">
        <f t="shared" ref="AL3:AL18" si="13">AH3*N3</f>
        <v>78</v>
      </c>
      <c r="AM3" s="48" t="s">
        <v>23</v>
      </c>
      <c r="AN3" s="48">
        <f t="shared" ref="AN3:AN17" si="14">IF(AM3="tak",$C3*$B3,0)</f>
        <v>0</v>
      </c>
      <c r="AO3" s="48" t="s">
        <v>23</v>
      </c>
      <c r="AP3" s="48">
        <f t="shared" ref="AP3:AP17" si="15">IF(AO3="tak",$C3*$B3,0)</f>
        <v>0</v>
      </c>
      <c r="AQ3" s="95">
        <v>0</v>
      </c>
      <c r="AR3" s="95">
        <v>0</v>
      </c>
      <c r="AS3" s="95">
        <f t="shared" ref="AS3:AS17" si="16">AQ3*AR3</f>
        <v>0</v>
      </c>
      <c r="AT3" s="95">
        <v>43</v>
      </c>
      <c r="AU3" s="95">
        <v>6</v>
      </c>
      <c r="AV3" s="95">
        <v>0</v>
      </c>
      <c r="AW3" s="95">
        <v>0</v>
      </c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34"/>
      <c r="HI3" s="134"/>
      <c r="HJ3" s="134"/>
      <c r="HK3" s="134"/>
      <c r="HL3" s="134"/>
      <c r="HM3" s="134"/>
      <c r="HN3" s="134"/>
      <c r="HO3" s="134"/>
      <c r="HP3" s="134"/>
      <c r="HQ3" s="134"/>
      <c r="HR3" s="134"/>
      <c r="HS3" s="134"/>
      <c r="HT3" s="134"/>
      <c r="HU3" s="134"/>
      <c r="HV3" s="134"/>
      <c r="HW3" s="134"/>
      <c r="HX3" s="134"/>
      <c r="HY3" s="134"/>
      <c r="HZ3" s="134"/>
      <c r="IA3" s="134"/>
      <c r="IB3" s="134"/>
      <c r="IC3" s="134"/>
      <c r="ID3" s="134"/>
      <c r="IE3" s="134"/>
      <c r="IF3" s="134"/>
      <c r="IG3" s="134"/>
      <c r="IH3" s="134"/>
      <c r="II3" s="134"/>
      <c r="IJ3" s="134"/>
      <c r="IK3" s="134"/>
      <c r="IL3" s="134"/>
      <c r="IM3" s="134"/>
      <c r="IN3" s="134"/>
      <c r="IO3" s="134"/>
      <c r="IP3" s="134"/>
      <c r="IQ3" s="134"/>
      <c r="IR3" s="134"/>
      <c r="IS3" s="134"/>
      <c r="IT3" s="134"/>
      <c r="IU3" s="134"/>
      <c r="IV3" s="134"/>
      <c r="IW3" s="134"/>
      <c r="IX3" s="134"/>
      <c r="IY3" s="134"/>
      <c r="IZ3" s="134"/>
      <c r="JA3" s="134"/>
      <c r="JB3" s="134"/>
      <c r="JC3" s="134"/>
      <c r="JD3" s="134"/>
      <c r="JE3" s="134"/>
      <c r="JF3" s="134"/>
      <c r="JG3" s="134"/>
      <c r="JH3" s="134"/>
      <c r="JI3" s="134"/>
      <c r="JJ3" s="134"/>
      <c r="JK3" s="134"/>
      <c r="JL3" s="134"/>
      <c r="JM3" s="134"/>
      <c r="JN3" s="134"/>
      <c r="JO3" s="134"/>
      <c r="JP3" s="134"/>
      <c r="JQ3" s="134"/>
      <c r="JR3" s="134"/>
      <c r="JS3" s="134"/>
      <c r="JT3" s="134"/>
      <c r="JU3" s="134"/>
      <c r="JV3" s="134"/>
      <c r="JW3" s="134"/>
      <c r="JX3" s="134"/>
      <c r="JY3" s="134"/>
      <c r="JZ3" s="134"/>
      <c r="KA3" s="134"/>
      <c r="KB3" s="134"/>
      <c r="KC3" s="134"/>
      <c r="KD3" s="134"/>
      <c r="KE3" s="134"/>
      <c r="KF3" s="134"/>
      <c r="KG3" s="134"/>
      <c r="KH3" s="134"/>
      <c r="KI3" s="134"/>
      <c r="KJ3" s="134"/>
      <c r="KK3" s="134"/>
      <c r="KL3" s="134"/>
      <c r="KM3" s="134"/>
      <c r="KN3" s="134"/>
      <c r="KO3" s="134"/>
      <c r="KP3" s="134"/>
      <c r="KQ3" s="134"/>
      <c r="KR3" s="134"/>
      <c r="KS3" s="134"/>
      <c r="KT3" s="134"/>
      <c r="KU3" s="134"/>
      <c r="KV3" s="134"/>
      <c r="KW3" s="134"/>
      <c r="KX3" s="134"/>
      <c r="KY3" s="134"/>
      <c r="KZ3" s="134"/>
      <c r="LA3" s="134"/>
      <c r="LB3" s="134"/>
      <c r="LC3" s="134"/>
      <c r="LD3" s="134"/>
      <c r="LE3" s="134"/>
      <c r="LF3" s="134"/>
      <c r="LG3" s="134"/>
      <c r="LH3" s="134"/>
      <c r="LI3" s="134"/>
      <c r="LJ3" s="134"/>
      <c r="LK3" s="134"/>
      <c r="LL3" s="134"/>
      <c r="LM3" s="134"/>
      <c r="LN3" s="134"/>
      <c r="LO3" s="134"/>
      <c r="LP3" s="134"/>
      <c r="LQ3" s="134"/>
      <c r="LR3" s="134"/>
      <c r="LS3" s="134"/>
      <c r="LT3" s="134"/>
      <c r="LU3" s="134"/>
      <c r="LV3" s="134"/>
      <c r="LW3" s="134"/>
      <c r="LX3" s="134"/>
      <c r="LY3" s="134"/>
      <c r="LZ3" s="134"/>
      <c r="MA3" s="134"/>
      <c r="MB3" s="134"/>
      <c r="MC3" s="134"/>
      <c r="MD3" s="134"/>
      <c r="ME3" s="134"/>
      <c r="MF3" s="134"/>
      <c r="MG3" s="134"/>
      <c r="MH3" s="134"/>
      <c r="MI3" s="134"/>
      <c r="MJ3" s="134"/>
      <c r="MK3" s="134"/>
      <c r="ML3" s="134"/>
      <c r="MM3" s="134"/>
      <c r="MN3" s="134"/>
      <c r="MO3" s="134"/>
      <c r="MP3" s="134"/>
      <c r="MQ3" s="134"/>
      <c r="MR3" s="134"/>
      <c r="MS3" s="134"/>
      <c r="MT3" s="134"/>
      <c r="MU3" s="134"/>
      <c r="MV3" s="134"/>
      <c r="MW3" s="134"/>
      <c r="MX3" s="134"/>
      <c r="MY3" s="134"/>
      <c r="MZ3" s="134"/>
      <c r="NA3" s="134"/>
      <c r="NB3" s="134"/>
    </row>
    <row r="4" spans="1:366" s="63" customFormat="1" ht="15" customHeight="1" x14ac:dyDescent="0.45">
      <c r="A4" s="78" t="s">
        <v>42</v>
      </c>
      <c r="B4" s="18">
        <v>510</v>
      </c>
      <c r="C4" s="18">
        <v>6</v>
      </c>
      <c r="D4" s="18">
        <v>0.5</v>
      </c>
      <c r="E4" s="18" t="s">
        <v>154</v>
      </c>
      <c r="F4" s="19" t="s">
        <v>24</v>
      </c>
      <c r="G4" s="19">
        <f t="shared" si="0"/>
        <v>0</v>
      </c>
      <c r="H4" s="19" t="s">
        <v>24</v>
      </c>
      <c r="I4" s="19">
        <f t="shared" si="1"/>
        <v>0</v>
      </c>
      <c r="J4" s="19" t="s">
        <v>23</v>
      </c>
      <c r="K4" s="19">
        <f t="shared" si="2"/>
        <v>0</v>
      </c>
      <c r="L4" s="19" t="s">
        <v>23</v>
      </c>
      <c r="M4" s="19">
        <f t="shared" si="3"/>
        <v>0</v>
      </c>
      <c r="N4" s="20">
        <f t="shared" si="4"/>
        <v>1</v>
      </c>
      <c r="O4" s="20">
        <f t="shared" si="5"/>
        <v>0</v>
      </c>
      <c r="P4" s="20">
        <v>0</v>
      </c>
      <c r="Q4" s="20"/>
      <c r="R4" s="20">
        <v>0</v>
      </c>
      <c r="S4" s="20"/>
      <c r="T4" s="20">
        <f>SUM(P4+AT4)</f>
        <v>191</v>
      </c>
      <c r="U4" s="20"/>
      <c r="V4" s="20">
        <v>1000</v>
      </c>
      <c r="W4" s="124" t="s">
        <v>23</v>
      </c>
      <c r="X4" s="124">
        <f t="shared" si="6"/>
        <v>0</v>
      </c>
      <c r="Y4" s="124" t="s">
        <v>23</v>
      </c>
      <c r="Z4" s="124">
        <f t="shared" si="7"/>
        <v>0</v>
      </c>
      <c r="AA4" s="10" t="s">
        <v>23</v>
      </c>
      <c r="AB4" s="10">
        <f t="shared" si="8"/>
        <v>0</v>
      </c>
      <c r="AC4" s="10" t="s">
        <v>23</v>
      </c>
      <c r="AD4" s="10">
        <f t="shared" si="9"/>
        <v>0</v>
      </c>
      <c r="AE4" s="10">
        <v>10</v>
      </c>
      <c r="AF4" s="10">
        <v>10</v>
      </c>
      <c r="AG4" s="21">
        <v>0</v>
      </c>
      <c r="AH4" s="21">
        <f>B4</f>
        <v>510</v>
      </c>
      <c r="AI4" s="22">
        <f t="shared" si="10"/>
        <v>255</v>
      </c>
      <c r="AJ4" s="22">
        <f t="shared" si="11"/>
        <v>255</v>
      </c>
      <c r="AK4" s="22">
        <f t="shared" si="12"/>
        <v>0</v>
      </c>
      <c r="AL4" s="22">
        <f t="shared" si="13"/>
        <v>510</v>
      </c>
      <c r="AM4" s="10" t="s">
        <v>23</v>
      </c>
      <c r="AN4" s="10">
        <f t="shared" si="14"/>
        <v>0</v>
      </c>
      <c r="AO4" s="10" t="s">
        <v>23</v>
      </c>
      <c r="AP4" s="10">
        <f t="shared" si="15"/>
        <v>0</v>
      </c>
      <c r="AQ4" s="96">
        <v>0</v>
      </c>
      <c r="AR4" s="96">
        <v>0</v>
      </c>
      <c r="AS4" s="96">
        <f t="shared" si="16"/>
        <v>0</v>
      </c>
      <c r="AT4" s="96">
        <v>191</v>
      </c>
      <c r="AU4" s="96">
        <v>18</v>
      </c>
      <c r="AV4" s="96">
        <v>332</v>
      </c>
      <c r="AW4" s="96">
        <v>1</v>
      </c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3"/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33"/>
      <c r="HZ4" s="133"/>
      <c r="IA4" s="133"/>
      <c r="IB4" s="133"/>
      <c r="IC4" s="133"/>
      <c r="ID4" s="133"/>
      <c r="IE4" s="133"/>
      <c r="IF4" s="133"/>
      <c r="IG4" s="133"/>
      <c r="IH4" s="133"/>
      <c r="II4" s="133"/>
      <c r="IJ4" s="133"/>
      <c r="IK4" s="133"/>
      <c r="IL4" s="133"/>
      <c r="IM4" s="133"/>
      <c r="IN4" s="133"/>
      <c r="IO4" s="133"/>
      <c r="IP4" s="133"/>
      <c r="IQ4" s="133"/>
      <c r="IR4" s="133"/>
      <c r="IS4" s="133"/>
      <c r="IT4" s="133"/>
      <c r="IU4" s="133"/>
      <c r="IV4" s="133"/>
      <c r="IW4" s="133"/>
      <c r="IX4" s="133"/>
      <c r="IY4" s="133"/>
      <c r="IZ4" s="133"/>
      <c r="JA4" s="133"/>
      <c r="JB4" s="133"/>
      <c r="JC4" s="133"/>
      <c r="JD4" s="133"/>
      <c r="JE4" s="133"/>
      <c r="JF4" s="133"/>
      <c r="JG4" s="133"/>
      <c r="JH4" s="133"/>
      <c r="JI4" s="133"/>
      <c r="JJ4" s="133"/>
      <c r="JK4" s="133"/>
      <c r="JL4" s="133"/>
      <c r="JM4" s="133"/>
      <c r="JN4" s="133"/>
      <c r="JO4" s="133"/>
      <c r="JP4" s="133"/>
      <c r="JQ4" s="133"/>
      <c r="JR4" s="133"/>
      <c r="JS4" s="133"/>
      <c r="JT4" s="133"/>
      <c r="JU4" s="133"/>
      <c r="JV4" s="133"/>
      <c r="JW4" s="133"/>
      <c r="JX4" s="133"/>
      <c r="JY4" s="133"/>
      <c r="JZ4" s="133"/>
      <c r="KA4" s="133"/>
      <c r="KB4" s="133"/>
      <c r="KC4" s="133"/>
      <c r="KD4" s="133"/>
      <c r="KE4" s="133"/>
      <c r="KF4" s="133"/>
      <c r="KG4" s="133"/>
      <c r="KH4" s="133"/>
      <c r="KI4" s="133"/>
      <c r="KJ4" s="133"/>
      <c r="KK4" s="133"/>
      <c r="KL4" s="133"/>
      <c r="KM4" s="133"/>
      <c r="KN4" s="133"/>
      <c r="KO4" s="133"/>
      <c r="KP4" s="133"/>
      <c r="KQ4" s="133"/>
      <c r="KR4" s="133"/>
      <c r="KS4" s="133"/>
      <c r="KT4" s="133"/>
      <c r="KU4" s="133"/>
      <c r="KV4" s="133"/>
      <c r="KW4" s="133"/>
      <c r="KX4" s="133"/>
      <c r="KY4" s="133"/>
      <c r="KZ4" s="133"/>
      <c r="LA4" s="133"/>
      <c r="LB4" s="133"/>
      <c r="LC4" s="133"/>
      <c r="LD4" s="133"/>
      <c r="LE4" s="133"/>
      <c r="LF4" s="133"/>
      <c r="LG4" s="133"/>
      <c r="LH4" s="133"/>
      <c r="LI4" s="133"/>
      <c r="LJ4" s="133"/>
      <c r="LK4" s="133"/>
      <c r="LL4" s="133"/>
      <c r="LM4" s="133"/>
      <c r="LN4" s="133"/>
      <c r="LO4" s="133"/>
      <c r="LP4" s="133"/>
      <c r="LQ4" s="133"/>
      <c r="LR4" s="133"/>
      <c r="LS4" s="133"/>
      <c r="LT4" s="133"/>
      <c r="LU4" s="133"/>
      <c r="LV4" s="133"/>
      <c r="LW4" s="133"/>
      <c r="LX4" s="133"/>
      <c r="LY4" s="133"/>
      <c r="LZ4" s="133"/>
      <c r="MA4" s="133"/>
      <c r="MB4" s="133"/>
      <c r="MC4" s="133"/>
      <c r="MD4" s="133"/>
      <c r="ME4" s="133"/>
      <c r="MF4" s="133"/>
      <c r="MG4" s="133"/>
      <c r="MH4" s="133"/>
      <c r="MI4" s="133"/>
      <c r="MJ4" s="133"/>
      <c r="MK4" s="133"/>
      <c r="ML4" s="133"/>
      <c r="MM4" s="133"/>
      <c r="MN4" s="133"/>
      <c r="MO4" s="133"/>
      <c r="MP4" s="133"/>
      <c r="MQ4" s="133"/>
      <c r="MR4" s="133"/>
      <c r="MS4" s="133"/>
      <c r="MT4" s="133"/>
      <c r="MU4" s="133"/>
      <c r="MV4" s="133"/>
      <c r="MW4" s="133"/>
      <c r="MX4" s="133"/>
      <c r="MY4" s="133"/>
      <c r="MZ4" s="133"/>
      <c r="NA4" s="133"/>
      <c r="NB4" s="133"/>
    </row>
    <row r="5" spans="1:366" s="59" customFormat="1" ht="15" customHeight="1" thickBot="1" x14ac:dyDescent="0.5">
      <c r="A5" s="51" t="s">
        <v>43</v>
      </c>
      <c r="B5" s="52">
        <v>500</v>
      </c>
      <c r="C5" s="52">
        <v>5.5</v>
      </c>
      <c r="D5" s="52">
        <v>0.5</v>
      </c>
      <c r="E5" s="52" t="s">
        <v>154</v>
      </c>
      <c r="F5" s="53" t="s">
        <v>24</v>
      </c>
      <c r="G5" s="53">
        <f t="shared" si="0"/>
        <v>230</v>
      </c>
      <c r="H5" s="53" t="s">
        <v>24</v>
      </c>
      <c r="I5" s="53">
        <f t="shared" si="1"/>
        <v>230</v>
      </c>
      <c r="J5" s="53" t="s">
        <v>23</v>
      </c>
      <c r="K5" s="53">
        <f t="shared" si="2"/>
        <v>0</v>
      </c>
      <c r="L5" s="53" t="s">
        <v>23</v>
      </c>
      <c r="M5" s="53">
        <f t="shared" si="3"/>
        <v>0</v>
      </c>
      <c r="N5" s="54">
        <f t="shared" si="4"/>
        <v>0.5</v>
      </c>
      <c r="O5" s="54">
        <f t="shared" si="5"/>
        <v>46</v>
      </c>
      <c r="P5" s="54">
        <v>92</v>
      </c>
      <c r="Q5" s="54"/>
      <c r="R5" s="54">
        <v>0</v>
      </c>
      <c r="S5" s="54"/>
      <c r="T5" s="54">
        <v>0</v>
      </c>
      <c r="U5" s="54"/>
      <c r="V5" s="54">
        <v>500</v>
      </c>
      <c r="W5" s="128" t="s">
        <v>23</v>
      </c>
      <c r="X5" s="128">
        <f t="shared" si="6"/>
        <v>0</v>
      </c>
      <c r="Y5" s="128" t="s">
        <v>23</v>
      </c>
      <c r="Z5" s="128">
        <f t="shared" si="7"/>
        <v>0</v>
      </c>
      <c r="AA5" s="55" t="s">
        <v>23</v>
      </c>
      <c r="AB5" s="55">
        <f t="shared" si="8"/>
        <v>0</v>
      </c>
      <c r="AC5" s="55" t="s">
        <v>24</v>
      </c>
      <c r="AD5" s="55">
        <f t="shared" si="9"/>
        <v>750</v>
      </c>
      <c r="AE5" s="55">
        <v>4</v>
      </c>
      <c r="AF5" s="55">
        <v>2</v>
      </c>
      <c r="AG5" s="56">
        <v>0</v>
      </c>
      <c r="AH5" s="56">
        <f>B5-P5</f>
        <v>408</v>
      </c>
      <c r="AI5" s="57">
        <f t="shared" si="10"/>
        <v>250</v>
      </c>
      <c r="AJ5" s="57">
        <f t="shared" si="11"/>
        <v>250</v>
      </c>
      <c r="AK5" s="57">
        <f t="shared" si="12"/>
        <v>0</v>
      </c>
      <c r="AL5" s="57">
        <f t="shared" si="13"/>
        <v>204</v>
      </c>
      <c r="AM5" s="55" t="s">
        <v>23</v>
      </c>
      <c r="AN5" s="55">
        <f t="shared" si="14"/>
        <v>0</v>
      </c>
      <c r="AO5" s="55" t="s">
        <v>23</v>
      </c>
      <c r="AP5" s="55">
        <f t="shared" si="15"/>
        <v>0</v>
      </c>
      <c r="AQ5" s="97">
        <v>0</v>
      </c>
      <c r="AR5" s="97">
        <v>0</v>
      </c>
      <c r="AS5" s="97">
        <f t="shared" si="16"/>
        <v>0</v>
      </c>
      <c r="AT5" s="97">
        <v>163</v>
      </c>
      <c r="AU5" s="97">
        <v>6</v>
      </c>
      <c r="AV5" s="97">
        <v>0</v>
      </c>
      <c r="AW5" s="97">
        <v>0</v>
      </c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  <c r="IW5" s="135"/>
      <c r="IX5" s="135"/>
      <c r="IY5" s="135"/>
      <c r="IZ5" s="135"/>
      <c r="JA5" s="135"/>
      <c r="JB5" s="135"/>
      <c r="JC5" s="135"/>
      <c r="JD5" s="135"/>
      <c r="JE5" s="135"/>
      <c r="JF5" s="135"/>
      <c r="JG5" s="135"/>
      <c r="JH5" s="135"/>
      <c r="JI5" s="135"/>
      <c r="JJ5" s="135"/>
      <c r="JK5" s="135"/>
      <c r="JL5" s="135"/>
      <c r="JM5" s="135"/>
      <c r="JN5" s="135"/>
      <c r="JO5" s="135"/>
      <c r="JP5" s="135"/>
      <c r="JQ5" s="135"/>
      <c r="JR5" s="135"/>
      <c r="JS5" s="135"/>
      <c r="JT5" s="135"/>
      <c r="JU5" s="135"/>
      <c r="JV5" s="135"/>
      <c r="JW5" s="135"/>
      <c r="JX5" s="135"/>
      <c r="JY5" s="135"/>
      <c r="JZ5" s="135"/>
      <c r="KA5" s="135"/>
      <c r="KB5" s="135"/>
      <c r="KC5" s="135"/>
      <c r="KD5" s="135"/>
      <c r="KE5" s="135"/>
      <c r="KF5" s="135"/>
      <c r="KG5" s="135"/>
      <c r="KH5" s="135"/>
      <c r="KI5" s="135"/>
      <c r="KJ5" s="135"/>
      <c r="KK5" s="135"/>
      <c r="KL5" s="135"/>
      <c r="KM5" s="135"/>
      <c r="KN5" s="135"/>
      <c r="KO5" s="135"/>
      <c r="KP5" s="135"/>
      <c r="KQ5" s="135"/>
      <c r="KR5" s="135"/>
      <c r="KS5" s="135"/>
      <c r="KT5" s="135"/>
      <c r="KU5" s="135"/>
      <c r="KV5" s="135"/>
      <c r="KW5" s="135"/>
      <c r="KX5" s="135"/>
      <c r="KY5" s="135"/>
      <c r="KZ5" s="135"/>
      <c r="LA5" s="135"/>
      <c r="LB5" s="135"/>
      <c r="LC5" s="135"/>
      <c r="LD5" s="135"/>
      <c r="LE5" s="135"/>
      <c r="LF5" s="135"/>
      <c r="LG5" s="135"/>
      <c r="LH5" s="135"/>
      <c r="LI5" s="135"/>
      <c r="LJ5" s="135"/>
      <c r="LK5" s="135"/>
      <c r="LL5" s="135"/>
      <c r="LM5" s="135"/>
      <c r="LN5" s="135"/>
      <c r="LO5" s="135"/>
      <c r="LP5" s="135"/>
      <c r="LQ5" s="135"/>
      <c r="LR5" s="135"/>
      <c r="LS5" s="135"/>
      <c r="LT5" s="135"/>
      <c r="LU5" s="135"/>
      <c r="LV5" s="135"/>
      <c r="LW5" s="135"/>
      <c r="LX5" s="135"/>
      <c r="LY5" s="135"/>
      <c r="LZ5" s="135"/>
      <c r="MA5" s="135"/>
      <c r="MB5" s="135"/>
      <c r="MC5" s="135"/>
      <c r="MD5" s="135"/>
      <c r="ME5" s="135"/>
      <c r="MF5" s="135"/>
      <c r="MG5" s="135"/>
      <c r="MH5" s="135"/>
      <c r="MI5" s="135"/>
      <c r="MJ5" s="135"/>
      <c r="MK5" s="135"/>
      <c r="ML5" s="135"/>
      <c r="MM5" s="135"/>
      <c r="MN5" s="135"/>
      <c r="MO5" s="135"/>
      <c r="MP5" s="135"/>
      <c r="MQ5" s="135"/>
      <c r="MR5" s="135"/>
      <c r="MS5" s="135"/>
      <c r="MT5" s="135"/>
      <c r="MU5" s="135"/>
      <c r="MV5" s="135"/>
      <c r="MW5" s="135"/>
      <c r="MX5" s="135"/>
      <c r="MY5" s="135"/>
      <c r="MZ5" s="135"/>
      <c r="NA5" s="135"/>
      <c r="NB5" s="135"/>
    </row>
    <row r="6" spans="1:366" s="68" customFormat="1" ht="15" customHeight="1" x14ac:dyDescent="0.45">
      <c r="A6" s="43" t="s">
        <v>44</v>
      </c>
      <c r="B6" s="14">
        <v>240</v>
      </c>
      <c r="C6" s="14">
        <v>4.5</v>
      </c>
      <c r="D6" s="14"/>
      <c r="E6" s="14" t="s">
        <v>153</v>
      </c>
      <c r="F6" s="15" t="s">
        <v>24</v>
      </c>
      <c r="G6" s="15">
        <f t="shared" si="0"/>
        <v>0</v>
      </c>
      <c r="H6" s="15" t="s">
        <v>23</v>
      </c>
      <c r="I6" s="15">
        <f t="shared" si="1"/>
        <v>0</v>
      </c>
      <c r="J6" s="15" t="s">
        <v>23</v>
      </c>
      <c r="K6" s="15">
        <f t="shared" si="2"/>
        <v>0</v>
      </c>
      <c r="L6" s="15" t="s">
        <v>23</v>
      </c>
      <c r="M6" s="15">
        <f t="shared" si="3"/>
        <v>0</v>
      </c>
      <c r="N6" s="16">
        <f t="shared" si="4"/>
        <v>1</v>
      </c>
      <c r="O6" s="16">
        <f t="shared" si="5"/>
        <v>0</v>
      </c>
      <c r="P6" s="16">
        <v>0</v>
      </c>
      <c r="Q6" s="16"/>
      <c r="R6" s="16">
        <v>0</v>
      </c>
      <c r="S6" s="16"/>
      <c r="T6" s="16">
        <f>SUM(P6+AT6)</f>
        <v>236</v>
      </c>
      <c r="U6" s="16"/>
      <c r="V6" s="16">
        <v>0</v>
      </c>
      <c r="W6" s="123" t="s">
        <v>23</v>
      </c>
      <c r="X6" s="123">
        <f t="shared" si="6"/>
        <v>0</v>
      </c>
      <c r="Y6" s="123" t="s">
        <v>23</v>
      </c>
      <c r="Z6" s="123">
        <f t="shared" si="7"/>
        <v>0</v>
      </c>
      <c r="AA6" s="33" t="s">
        <v>24</v>
      </c>
      <c r="AB6" s="33">
        <f t="shared" si="8"/>
        <v>1080</v>
      </c>
      <c r="AC6" s="33" t="s">
        <v>23</v>
      </c>
      <c r="AD6" s="33">
        <f t="shared" si="9"/>
        <v>0</v>
      </c>
      <c r="AE6" s="33">
        <v>2</v>
      </c>
      <c r="AF6" s="33">
        <v>0</v>
      </c>
      <c r="AG6" s="34">
        <v>0</v>
      </c>
      <c r="AH6" s="34">
        <f>B6-P6-R6</f>
        <v>240</v>
      </c>
      <c r="AI6" s="35">
        <f t="shared" si="10"/>
        <v>1080</v>
      </c>
      <c r="AJ6" s="35">
        <f t="shared" si="11"/>
        <v>0</v>
      </c>
      <c r="AK6" s="35">
        <f t="shared" si="12"/>
        <v>0</v>
      </c>
      <c r="AL6" s="35">
        <f t="shared" si="13"/>
        <v>240</v>
      </c>
      <c r="AM6" s="33" t="s">
        <v>23</v>
      </c>
      <c r="AN6" s="33">
        <f t="shared" si="14"/>
        <v>0</v>
      </c>
      <c r="AO6" s="33" t="s">
        <v>23</v>
      </c>
      <c r="AP6" s="33">
        <f t="shared" si="15"/>
        <v>0</v>
      </c>
      <c r="AQ6" s="98">
        <v>0</v>
      </c>
      <c r="AR6" s="98">
        <v>0</v>
      </c>
      <c r="AS6" s="98">
        <f t="shared" si="16"/>
        <v>0</v>
      </c>
      <c r="AT6" s="98">
        <v>236</v>
      </c>
      <c r="AU6" s="98">
        <v>18</v>
      </c>
      <c r="AV6" s="98">
        <v>0</v>
      </c>
      <c r="AW6" s="98">
        <v>0</v>
      </c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</row>
    <row r="7" spans="1:366" s="63" customFormat="1" ht="15" customHeight="1" x14ac:dyDescent="0.45">
      <c r="A7" s="39" t="s">
        <v>45</v>
      </c>
      <c r="B7" s="18">
        <v>112</v>
      </c>
      <c r="C7" s="18">
        <v>5</v>
      </c>
      <c r="D7" s="18"/>
      <c r="E7" s="18" t="s">
        <v>153</v>
      </c>
      <c r="F7" s="19" t="s">
        <v>24</v>
      </c>
      <c r="G7" s="19">
        <f t="shared" si="0"/>
        <v>560</v>
      </c>
      <c r="H7" s="19" t="s">
        <v>23</v>
      </c>
      <c r="I7" s="19">
        <f t="shared" si="1"/>
        <v>0</v>
      </c>
      <c r="J7" s="19" t="s">
        <v>23</v>
      </c>
      <c r="K7" s="19">
        <f t="shared" si="2"/>
        <v>0</v>
      </c>
      <c r="L7" s="19" t="s">
        <v>23</v>
      </c>
      <c r="M7" s="19">
        <f t="shared" si="3"/>
        <v>0</v>
      </c>
      <c r="N7" s="20">
        <f t="shared" si="4"/>
        <v>1</v>
      </c>
      <c r="O7" s="20">
        <f t="shared" si="5"/>
        <v>112</v>
      </c>
      <c r="P7" s="20">
        <v>112</v>
      </c>
      <c r="Q7" s="20"/>
      <c r="R7" s="20">
        <v>112</v>
      </c>
      <c r="S7" s="20"/>
      <c r="T7" s="20">
        <f>SUM(P7+AT7)</f>
        <v>112</v>
      </c>
      <c r="U7" s="20"/>
      <c r="V7" s="20">
        <v>0</v>
      </c>
      <c r="W7" s="124" t="s">
        <v>23</v>
      </c>
      <c r="X7" s="124">
        <f t="shared" si="6"/>
        <v>0</v>
      </c>
      <c r="Y7" s="124" t="s">
        <v>23</v>
      </c>
      <c r="Z7" s="124">
        <f t="shared" si="7"/>
        <v>0</v>
      </c>
      <c r="AA7" s="10" t="s">
        <v>24</v>
      </c>
      <c r="AB7" s="10">
        <f t="shared" si="8"/>
        <v>560</v>
      </c>
      <c r="AC7" s="10" t="s">
        <v>23</v>
      </c>
      <c r="AD7" s="10">
        <f t="shared" si="9"/>
        <v>0</v>
      </c>
      <c r="AE7" s="10">
        <v>0</v>
      </c>
      <c r="AF7" s="10">
        <v>0</v>
      </c>
      <c r="AG7" s="21">
        <v>0</v>
      </c>
      <c r="AH7" s="21">
        <v>0</v>
      </c>
      <c r="AI7" s="22">
        <f t="shared" si="10"/>
        <v>0</v>
      </c>
      <c r="AJ7" s="22">
        <f t="shared" si="11"/>
        <v>0</v>
      </c>
      <c r="AK7" s="22">
        <f t="shared" si="12"/>
        <v>0</v>
      </c>
      <c r="AL7" s="22">
        <f t="shared" si="13"/>
        <v>0</v>
      </c>
      <c r="AM7" s="10" t="s">
        <v>23</v>
      </c>
      <c r="AN7" s="10">
        <f t="shared" si="14"/>
        <v>0</v>
      </c>
      <c r="AO7" s="10" t="s">
        <v>23</v>
      </c>
      <c r="AP7" s="10">
        <f t="shared" si="15"/>
        <v>0</v>
      </c>
      <c r="AQ7" s="96">
        <v>0</v>
      </c>
      <c r="AR7" s="96">
        <v>0</v>
      </c>
      <c r="AS7" s="96">
        <f t="shared" si="16"/>
        <v>0</v>
      </c>
      <c r="AT7" s="96">
        <v>0</v>
      </c>
      <c r="AU7" s="96"/>
      <c r="AV7" s="96">
        <v>0</v>
      </c>
      <c r="AW7" s="96">
        <v>0</v>
      </c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</row>
    <row r="8" spans="1:366" s="63" customFormat="1" ht="15" customHeight="1" x14ac:dyDescent="0.45">
      <c r="A8" s="39" t="s">
        <v>46</v>
      </c>
      <c r="B8" s="18">
        <v>92</v>
      </c>
      <c r="C8" s="18">
        <v>5</v>
      </c>
      <c r="D8" s="18"/>
      <c r="E8" s="18" t="s">
        <v>153</v>
      </c>
      <c r="F8" s="19" t="s">
        <v>24</v>
      </c>
      <c r="G8" s="19">
        <f t="shared" si="0"/>
        <v>460</v>
      </c>
      <c r="H8" s="19" t="s">
        <v>23</v>
      </c>
      <c r="I8" s="19">
        <f t="shared" si="1"/>
        <v>0</v>
      </c>
      <c r="J8" s="19" t="s">
        <v>23</v>
      </c>
      <c r="K8" s="19">
        <f t="shared" si="2"/>
        <v>0</v>
      </c>
      <c r="L8" s="19" t="s">
        <v>23</v>
      </c>
      <c r="M8" s="19">
        <f t="shared" si="3"/>
        <v>0</v>
      </c>
      <c r="N8" s="20">
        <f t="shared" si="4"/>
        <v>1</v>
      </c>
      <c r="O8" s="20">
        <f t="shared" si="5"/>
        <v>92</v>
      </c>
      <c r="P8" s="20">
        <v>40</v>
      </c>
      <c r="Q8" s="20"/>
      <c r="R8" s="20">
        <v>90</v>
      </c>
      <c r="S8" s="20"/>
      <c r="T8" s="20">
        <f>SUM(P8+AT8)</f>
        <v>40</v>
      </c>
      <c r="U8" s="20"/>
      <c r="V8" s="20">
        <v>0</v>
      </c>
      <c r="W8" s="124" t="s">
        <v>23</v>
      </c>
      <c r="X8" s="124">
        <f t="shared" si="6"/>
        <v>0</v>
      </c>
      <c r="Y8" s="124" t="s">
        <v>23</v>
      </c>
      <c r="Z8" s="124">
        <f t="shared" si="7"/>
        <v>0</v>
      </c>
      <c r="AA8" s="10" t="s">
        <v>24</v>
      </c>
      <c r="AB8" s="10">
        <f t="shared" si="8"/>
        <v>460</v>
      </c>
      <c r="AC8" s="10" t="s">
        <v>23</v>
      </c>
      <c r="AD8" s="10">
        <f t="shared" si="9"/>
        <v>0</v>
      </c>
      <c r="AE8" s="10">
        <v>1</v>
      </c>
      <c r="AF8" s="10">
        <v>0</v>
      </c>
      <c r="AG8" s="21">
        <v>0</v>
      </c>
      <c r="AH8" s="21">
        <v>0</v>
      </c>
      <c r="AI8" s="22">
        <f t="shared" si="10"/>
        <v>0</v>
      </c>
      <c r="AJ8" s="22">
        <f t="shared" si="11"/>
        <v>0</v>
      </c>
      <c r="AK8" s="22">
        <f t="shared" si="12"/>
        <v>0</v>
      </c>
      <c r="AL8" s="22">
        <f t="shared" si="13"/>
        <v>0</v>
      </c>
      <c r="AM8" s="10" t="s">
        <v>23</v>
      </c>
      <c r="AN8" s="10">
        <f t="shared" si="14"/>
        <v>0</v>
      </c>
      <c r="AO8" s="10" t="s">
        <v>23</v>
      </c>
      <c r="AP8" s="10">
        <f t="shared" si="15"/>
        <v>0</v>
      </c>
      <c r="AQ8" s="96">
        <v>0</v>
      </c>
      <c r="AR8" s="96">
        <v>0</v>
      </c>
      <c r="AS8" s="96">
        <f t="shared" si="16"/>
        <v>0</v>
      </c>
      <c r="AT8" s="96">
        <v>0</v>
      </c>
      <c r="AU8" s="96"/>
      <c r="AV8" s="96">
        <v>0</v>
      </c>
      <c r="AW8" s="96">
        <v>0</v>
      </c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</row>
    <row r="9" spans="1:366" s="63" customFormat="1" ht="15" customHeight="1" x14ac:dyDescent="0.45">
      <c r="A9" s="39" t="s">
        <v>47</v>
      </c>
      <c r="B9" s="18">
        <v>1372</v>
      </c>
      <c r="C9" s="18">
        <v>5</v>
      </c>
      <c r="D9" s="18"/>
      <c r="E9" s="18" t="s">
        <v>153</v>
      </c>
      <c r="F9" s="19" t="s">
        <v>24</v>
      </c>
      <c r="G9" s="19">
        <f t="shared" si="0"/>
        <v>6860</v>
      </c>
      <c r="H9" s="19" t="s">
        <v>23</v>
      </c>
      <c r="I9" s="19">
        <f t="shared" si="1"/>
        <v>0</v>
      </c>
      <c r="J9" s="19" t="s">
        <v>23</v>
      </c>
      <c r="K9" s="19">
        <f t="shared" si="2"/>
        <v>0</v>
      </c>
      <c r="L9" s="19" t="s">
        <v>23</v>
      </c>
      <c r="M9" s="19">
        <f t="shared" si="3"/>
        <v>0</v>
      </c>
      <c r="N9" s="20">
        <f t="shared" si="4"/>
        <v>0.5</v>
      </c>
      <c r="O9" s="20">
        <f t="shared" si="5"/>
        <v>686</v>
      </c>
      <c r="P9" s="20">
        <v>1372</v>
      </c>
      <c r="Q9" s="20"/>
      <c r="R9" s="20">
        <v>931</v>
      </c>
      <c r="S9" s="20">
        <v>1</v>
      </c>
      <c r="T9" s="20">
        <f>SUM(P9+AT9)</f>
        <v>1372</v>
      </c>
      <c r="U9" s="20"/>
      <c r="V9" s="20">
        <v>1554</v>
      </c>
      <c r="W9" s="124" t="s">
        <v>23</v>
      </c>
      <c r="X9" s="124">
        <f t="shared" si="6"/>
        <v>0</v>
      </c>
      <c r="Y9" s="124" t="s">
        <v>23</v>
      </c>
      <c r="Z9" s="124">
        <f t="shared" si="7"/>
        <v>0</v>
      </c>
      <c r="AA9" s="10" t="s">
        <v>24</v>
      </c>
      <c r="AB9" s="10">
        <f t="shared" si="8"/>
        <v>6860</v>
      </c>
      <c r="AC9" s="10" t="s">
        <v>24</v>
      </c>
      <c r="AD9" s="10">
        <f>IF(AC9="tak",2*$B9,0)</f>
        <v>2744</v>
      </c>
      <c r="AE9" s="10">
        <v>37</v>
      </c>
      <c r="AF9" s="10">
        <v>25</v>
      </c>
      <c r="AG9" s="21">
        <v>0</v>
      </c>
      <c r="AH9" s="21">
        <v>0</v>
      </c>
      <c r="AI9" s="22">
        <f t="shared" si="10"/>
        <v>0</v>
      </c>
      <c r="AJ9" s="22">
        <f t="shared" si="11"/>
        <v>0</v>
      </c>
      <c r="AK9" s="22">
        <f t="shared" si="12"/>
        <v>0</v>
      </c>
      <c r="AL9" s="22">
        <f t="shared" si="13"/>
        <v>0</v>
      </c>
      <c r="AM9" s="10" t="s">
        <v>23</v>
      </c>
      <c r="AN9" s="10">
        <f t="shared" si="14"/>
        <v>0</v>
      </c>
      <c r="AO9" s="10" t="s">
        <v>23</v>
      </c>
      <c r="AP9" s="10">
        <f t="shared" si="15"/>
        <v>0</v>
      </c>
      <c r="AQ9" s="96">
        <v>0</v>
      </c>
      <c r="AR9" s="96">
        <v>0</v>
      </c>
      <c r="AS9" s="96">
        <f t="shared" si="16"/>
        <v>0</v>
      </c>
      <c r="AT9" s="96">
        <v>0</v>
      </c>
      <c r="AU9" s="96"/>
      <c r="AV9" s="96">
        <v>0</v>
      </c>
      <c r="AW9" s="96">
        <v>0</v>
      </c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</row>
    <row r="10" spans="1:366" s="63" customFormat="1" ht="15" customHeight="1" x14ac:dyDescent="0.45">
      <c r="A10" s="39" t="s">
        <v>48</v>
      </c>
      <c r="B10" s="18">
        <v>155</v>
      </c>
      <c r="C10" s="18">
        <v>4</v>
      </c>
      <c r="D10" s="18"/>
      <c r="E10" s="18" t="s">
        <v>153</v>
      </c>
      <c r="F10" s="19" t="s">
        <v>24</v>
      </c>
      <c r="G10" s="19">
        <f t="shared" si="0"/>
        <v>464</v>
      </c>
      <c r="H10" s="19" t="s">
        <v>23</v>
      </c>
      <c r="I10" s="19">
        <f t="shared" si="1"/>
        <v>0</v>
      </c>
      <c r="J10" s="19" t="s">
        <v>23</v>
      </c>
      <c r="K10" s="19">
        <f t="shared" si="2"/>
        <v>0</v>
      </c>
      <c r="L10" s="19" t="s">
        <v>23</v>
      </c>
      <c r="M10" s="19">
        <f t="shared" si="3"/>
        <v>0</v>
      </c>
      <c r="N10" s="20">
        <f t="shared" si="4"/>
        <v>1</v>
      </c>
      <c r="O10" s="20">
        <f t="shared" si="5"/>
        <v>116</v>
      </c>
      <c r="P10" s="20">
        <v>114</v>
      </c>
      <c r="Q10" s="20"/>
      <c r="R10" s="20">
        <v>0</v>
      </c>
      <c r="S10" s="20"/>
      <c r="T10" s="20">
        <v>0</v>
      </c>
      <c r="U10" s="20"/>
      <c r="V10" s="20">
        <v>0</v>
      </c>
      <c r="W10" s="124" t="s">
        <v>23</v>
      </c>
      <c r="X10" s="124">
        <f t="shared" si="6"/>
        <v>0</v>
      </c>
      <c r="Y10" s="124" t="s">
        <v>23</v>
      </c>
      <c r="Z10" s="124">
        <f t="shared" si="7"/>
        <v>0</v>
      </c>
      <c r="AA10" s="10" t="s">
        <v>24</v>
      </c>
      <c r="AB10" s="10">
        <f t="shared" si="8"/>
        <v>620</v>
      </c>
      <c r="AC10" s="10" t="s">
        <v>23</v>
      </c>
      <c r="AD10" s="10">
        <f t="shared" ref="AD10:AD17" si="17">IF(AC10="tak",1.5*$B10,0)</f>
        <v>0</v>
      </c>
      <c r="AE10" s="10">
        <v>3</v>
      </c>
      <c r="AF10" s="10">
        <v>0</v>
      </c>
      <c r="AG10" s="21">
        <v>0</v>
      </c>
      <c r="AH10" s="21">
        <v>39</v>
      </c>
      <c r="AI10" s="22">
        <f t="shared" si="10"/>
        <v>156</v>
      </c>
      <c r="AJ10" s="22">
        <f t="shared" si="11"/>
        <v>0</v>
      </c>
      <c r="AK10" s="22">
        <f t="shared" si="12"/>
        <v>0</v>
      </c>
      <c r="AL10" s="22">
        <f t="shared" si="13"/>
        <v>39</v>
      </c>
      <c r="AM10" s="10" t="s">
        <v>23</v>
      </c>
      <c r="AN10" s="10">
        <f t="shared" si="14"/>
        <v>0</v>
      </c>
      <c r="AO10" s="10" t="s">
        <v>23</v>
      </c>
      <c r="AP10" s="10">
        <f t="shared" si="15"/>
        <v>0</v>
      </c>
      <c r="AQ10" s="96">
        <v>0</v>
      </c>
      <c r="AR10" s="96">
        <v>0</v>
      </c>
      <c r="AS10" s="96">
        <f t="shared" si="16"/>
        <v>0</v>
      </c>
      <c r="AT10" s="96">
        <v>0</v>
      </c>
      <c r="AU10" s="96"/>
      <c r="AV10" s="96">
        <v>0</v>
      </c>
      <c r="AW10" s="96">
        <v>0</v>
      </c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</row>
    <row r="11" spans="1:366" s="63" customFormat="1" ht="15" customHeight="1" x14ac:dyDescent="0.45">
      <c r="A11" s="39" t="s">
        <v>49</v>
      </c>
      <c r="B11" s="18">
        <v>142</v>
      </c>
      <c r="C11" s="18">
        <v>5</v>
      </c>
      <c r="D11" s="18"/>
      <c r="E11" s="18" t="s">
        <v>153</v>
      </c>
      <c r="F11" s="19" t="s">
        <v>24</v>
      </c>
      <c r="G11" s="19">
        <f t="shared" si="0"/>
        <v>710</v>
      </c>
      <c r="H11" s="19" t="s">
        <v>23</v>
      </c>
      <c r="I11" s="19">
        <f t="shared" si="1"/>
        <v>0</v>
      </c>
      <c r="J11" s="19" t="s">
        <v>23</v>
      </c>
      <c r="K11" s="19">
        <f t="shared" si="2"/>
        <v>0</v>
      </c>
      <c r="L11" s="19" t="s">
        <v>23</v>
      </c>
      <c r="M11" s="19">
        <f t="shared" si="3"/>
        <v>0</v>
      </c>
      <c r="N11" s="20">
        <f t="shared" si="4"/>
        <v>1</v>
      </c>
      <c r="O11" s="20">
        <f t="shared" si="5"/>
        <v>142</v>
      </c>
      <c r="P11" s="20">
        <v>142</v>
      </c>
      <c r="Q11" s="20"/>
      <c r="R11" s="20">
        <v>0</v>
      </c>
      <c r="S11" s="20"/>
      <c r="T11" s="20">
        <v>99</v>
      </c>
      <c r="U11" s="20"/>
      <c r="V11" s="20">
        <v>0</v>
      </c>
      <c r="W11" s="124" t="s">
        <v>23</v>
      </c>
      <c r="X11" s="124">
        <f t="shared" si="6"/>
        <v>0</v>
      </c>
      <c r="Y11" s="124" t="s">
        <v>23</v>
      </c>
      <c r="Z11" s="124">
        <f t="shared" si="7"/>
        <v>0</v>
      </c>
      <c r="AA11" s="10" t="s">
        <v>24</v>
      </c>
      <c r="AB11" s="10">
        <f t="shared" si="8"/>
        <v>710</v>
      </c>
      <c r="AC11" s="10" t="s">
        <v>23</v>
      </c>
      <c r="AD11" s="10">
        <f t="shared" si="17"/>
        <v>0</v>
      </c>
      <c r="AE11" s="10">
        <v>3</v>
      </c>
      <c r="AF11" s="10">
        <v>0</v>
      </c>
      <c r="AG11" s="21">
        <v>0</v>
      </c>
      <c r="AH11" s="21">
        <f>B11-P11-R11</f>
        <v>0</v>
      </c>
      <c r="AI11" s="22">
        <f t="shared" si="10"/>
        <v>0</v>
      </c>
      <c r="AJ11" s="22">
        <f t="shared" si="11"/>
        <v>0</v>
      </c>
      <c r="AK11" s="22">
        <f t="shared" si="12"/>
        <v>0</v>
      </c>
      <c r="AL11" s="22">
        <f t="shared" si="13"/>
        <v>0</v>
      </c>
      <c r="AM11" s="10" t="s">
        <v>23</v>
      </c>
      <c r="AN11" s="10">
        <f t="shared" si="14"/>
        <v>0</v>
      </c>
      <c r="AO11" s="10" t="s">
        <v>23</v>
      </c>
      <c r="AP11" s="10">
        <f t="shared" si="15"/>
        <v>0</v>
      </c>
      <c r="AQ11" s="96">
        <v>0</v>
      </c>
      <c r="AR11" s="96">
        <v>0</v>
      </c>
      <c r="AS11" s="96">
        <f t="shared" si="16"/>
        <v>0</v>
      </c>
      <c r="AT11" s="96">
        <v>0</v>
      </c>
      <c r="AU11" s="96"/>
      <c r="AV11" s="96">
        <v>0</v>
      </c>
      <c r="AW11" s="96">
        <v>0</v>
      </c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</row>
    <row r="12" spans="1:366" s="63" customFormat="1" ht="15" customHeight="1" x14ac:dyDescent="0.45">
      <c r="A12" s="39" t="s">
        <v>50</v>
      </c>
      <c r="B12" s="18">
        <v>136</v>
      </c>
      <c r="C12" s="18">
        <v>4</v>
      </c>
      <c r="D12" s="18"/>
      <c r="E12" s="18" t="s">
        <v>153</v>
      </c>
      <c r="F12" s="19" t="s">
        <v>24</v>
      </c>
      <c r="G12" s="19">
        <f t="shared" si="0"/>
        <v>544</v>
      </c>
      <c r="H12" s="19" t="s">
        <v>23</v>
      </c>
      <c r="I12" s="19">
        <f t="shared" si="1"/>
        <v>0</v>
      </c>
      <c r="J12" s="19" t="s">
        <v>23</v>
      </c>
      <c r="K12" s="19">
        <f t="shared" si="2"/>
        <v>0</v>
      </c>
      <c r="L12" s="19" t="s">
        <v>23</v>
      </c>
      <c r="M12" s="19">
        <f t="shared" si="3"/>
        <v>0</v>
      </c>
      <c r="N12" s="20">
        <f t="shared" si="4"/>
        <v>1</v>
      </c>
      <c r="O12" s="20">
        <f t="shared" si="5"/>
        <v>136</v>
      </c>
      <c r="P12" s="20">
        <v>136</v>
      </c>
      <c r="Q12" s="20"/>
      <c r="R12" s="20">
        <v>0</v>
      </c>
      <c r="S12" s="20"/>
      <c r="T12" s="20">
        <v>0</v>
      </c>
      <c r="U12" s="20"/>
      <c r="V12" s="20">
        <v>0</v>
      </c>
      <c r="W12" s="124" t="s">
        <v>23</v>
      </c>
      <c r="X12" s="124">
        <f t="shared" si="6"/>
        <v>0</v>
      </c>
      <c r="Y12" s="124" t="s">
        <v>23</v>
      </c>
      <c r="Z12" s="124">
        <f t="shared" si="7"/>
        <v>0</v>
      </c>
      <c r="AA12" s="10" t="s">
        <v>24</v>
      </c>
      <c r="AB12" s="10">
        <f t="shared" si="8"/>
        <v>544</v>
      </c>
      <c r="AC12" s="10" t="s">
        <v>23</v>
      </c>
      <c r="AD12" s="10">
        <f t="shared" si="17"/>
        <v>0</v>
      </c>
      <c r="AE12" s="10">
        <v>5</v>
      </c>
      <c r="AF12" s="10">
        <v>0</v>
      </c>
      <c r="AG12" s="21">
        <v>0</v>
      </c>
      <c r="AH12" s="21">
        <f>B12-P12-R12</f>
        <v>0</v>
      </c>
      <c r="AI12" s="22">
        <f t="shared" si="10"/>
        <v>0</v>
      </c>
      <c r="AJ12" s="22">
        <f t="shared" si="11"/>
        <v>0</v>
      </c>
      <c r="AK12" s="22">
        <f t="shared" si="12"/>
        <v>0</v>
      </c>
      <c r="AL12" s="22">
        <f t="shared" si="13"/>
        <v>0</v>
      </c>
      <c r="AM12" s="10" t="s">
        <v>23</v>
      </c>
      <c r="AN12" s="10">
        <f t="shared" si="14"/>
        <v>0</v>
      </c>
      <c r="AO12" s="10" t="s">
        <v>23</v>
      </c>
      <c r="AP12" s="10">
        <f t="shared" si="15"/>
        <v>0</v>
      </c>
      <c r="AQ12" s="96">
        <v>0</v>
      </c>
      <c r="AR12" s="96">
        <v>0</v>
      </c>
      <c r="AS12" s="96">
        <f t="shared" si="16"/>
        <v>0</v>
      </c>
      <c r="AT12" s="96">
        <v>0</v>
      </c>
      <c r="AU12" s="96"/>
      <c r="AV12" s="96">
        <v>0</v>
      </c>
      <c r="AW12" s="96">
        <v>0</v>
      </c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</row>
    <row r="13" spans="1:366" s="63" customFormat="1" ht="15" customHeight="1" x14ac:dyDescent="0.45">
      <c r="A13" s="39" t="s">
        <v>51</v>
      </c>
      <c r="B13" s="18">
        <v>553</v>
      </c>
      <c r="C13" s="18">
        <v>4</v>
      </c>
      <c r="D13" s="18"/>
      <c r="E13" s="18" t="s">
        <v>153</v>
      </c>
      <c r="F13" s="19" t="s">
        <v>24</v>
      </c>
      <c r="G13" s="19">
        <f t="shared" si="0"/>
        <v>2212</v>
      </c>
      <c r="H13" s="19" t="s">
        <v>23</v>
      </c>
      <c r="I13" s="19">
        <f t="shared" si="1"/>
        <v>0</v>
      </c>
      <c r="J13" s="19" t="s">
        <v>23</v>
      </c>
      <c r="K13" s="19">
        <f t="shared" si="2"/>
        <v>0</v>
      </c>
      <c r="L13" s="19" t="s">
        <v>23</v>
      </c>
      <c r="M13" s="19">
        <f t="shared" si="3"/>
        <v>0</v>
      </c>
      <c r="N13" s="20">
        <f t="shared" si="4"/>
        <v>1</v>
      </c>
      <c r="O13" s="20">
        <f t="shared" si="5"/>
        <v>553</v>
      </c>
      <c r="P13" s="20">
        <v>52</v>
      </c>
      <c r="Q13" s="20"/>
      <c r="R13" s="20">
        <v>110</v>
      </c>
      <c r="S13" s="20"/>
      <c r="T13" s="20">
        <f>SUM(P13+AT13)</f>
        <v>238</v>
      </c>
      <c r="U13" s="20"/>
      <c r="V13" s="20">
        <v>973</v>
      </c>
      <c r="W13" s="124" t="s">
        <v>23</v>
      </c>
      <c r="X13" s="124">
        <f t="shared" si="6"/>
        <v>0</v>
      </c>
      <c r="Y13" s="124" t="s">
        <v>23</v>
      </c>
      <c r="Z13" s="124">
        <f t="shared" si="7"/>
        <v>0</v>
      </c>
      <c r="AA13" s="10" t="s">
        <v>24</v>
      </c>
      <c r="AB13" s="10">
        <f t="shared" si="8"/>
        <v>2212</v>
      </c>
      <c r="AC13" s="10" t="s">
        <v>23</v>
      </c>
      <c r="AD13" s="10">
        <f t="shared" si="17"/>
        <v>0</v>
      </c>
      <c r="AE13" s="10">
        <v>8</v>
      </c>
      <c r="AF13" s="10">
        <v>6</v>
      </c>
      <c r="AG13" s="21">
        <v>0</v>
      </c>
      <c r="AH13" s="21">
        <v>0</v>
      </c>
      <c r="AI13" s="22">
        <f t="shared" si="10"/>
        <v>0</v>
      </c>
      <c r="AJ13" s="22">
        <f t="shared" si="11"/>
        <v>0</v>
      </c>
      <c r="AK13" s="22">
        <f t="shared" si="12"/>
        <v>0</v>
      </c>
      <c r="AL13" s="22">
        <f t="shared" si="13"/>
        <v>0</v>
      </c>
      <c r="AM13" s="10" t="s">
        <v>23</v>
      </c>
      <c r="AN13" s="10">
        <f t="shared" si="14"/>
        <v>0</v>
      </c>
      <c r="AO13" s="10" t="s">
        <v>23</v>
      </c>
      <c r="AP13" s="10">
        <f t="shared" si="15"/>
        <v>0</v>
      </c>
      <c r="AQ13" s="96">
        <v>0</v>
      </c>
      <c r="AR13" s="96">
        <v>0</v>
      </c>
      <c r="AS13" s="96">
        <f t="shared" si="16"/>
        <v>0</v>
      </c>
      <c r="AT13" s="96">
        <v>186</v>
      </c>
      <c r="AU13" s="96">
        <v>12</v>
      </c>
      <c r="AV13" s="96">
        <v>429</v>
      </c>
      <c r="AW13" s="96">
        <v>1</v>
      </c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</row>
    <row r="14" spans="1:366" s="63" customFormat="1" ht="15" customHeight="1" x14ac:dyDescent="0.45">
      <c r="A14" s="39" t="s">
        <v>45</v>
      </c>
      <c r="B14" s="18">
        <v>114</v>
      </c>
      <c r="C14" s="18">
        <v>5</v>
      </c>
      <c r="D14" s="18"/>
      <c r="E14" s="18" t="s">
        <v>153</v>
      </c>
      <c r="F14" s="19" t="s">
        <v>24</v>
      </c>
      <c r="G14" s="19">
        <f t="shared" si="0"/>
        <v>570</v>
      </c>
      <c r="H14" s="19" t="s">
        <v>23</v>
      </c>
      <c r="I14" s="19">
        <f t="shared" si="1"/>
        <v>0</v>
      </c>
      <c r="J14" s="19" t="s">
        <v>23</v>
      </c>
      <c r="K14" s="19">
        <f t="shared" si="2"/>
        <v>0</v>
      </c>
      <c r="L14" s="19" t="s">
        <v>23</v>
      </c>
      <c r="M14" s="19">
        <f t="shared" si="3"/>
        <v>0</v>
      </c>
      <c r="N14" s="20">
        <f t="shared" si="4"/>
        <v>1</v>
      </c>
      <c r="O14" s="20">
        <f t="shared" si="5"/>
        <v>114</v>
      </c>
      <c r="P14" s="20">
        <v>114</v>
      </c>
      <c r="Q14" s="20"/>
      <c r="R14" s="20">
        <v>114</v>
      </c>
      <c r="S14" s="20"/>
      <c r="T14" s="20">
        <f>SUM(P14+AT14)</f>
        <v>114</v>
      </c>
      <c r="U14" s="20"/>
      <c r="V14" s="20">
        <v>0</v>
      </c>
      <c r="W14" s="124" t="s">
        <v>23</v>
      </c>
      <c r="X14" s="124">
        <f t="shared" si="6"/>
        <v>0</v>
      </c>
      <c r="Y14" s="124" t="s">
        <v>23</v>
      </c>
      <c r="Z14" s="124">
        <f t="shared" si="7"/>
        <v>0</v>
      </c>
      <c r="AA14" s="10" t="s">
        <v>24</v>
      </c>
      <c r="AB14" s="10">
        <f t="shared" si="8"/>
        <v>570</v>
      </c>
      <c r="AC14" s="10" t="s">
        <v>23</v>
      </c>
      <c r="AD14" s="10">
        <f t="shared" si="17"/>
        <v>0</v>
      </c>
      <c r="AE14" s="10">
        <v>1</v>
      </c>
      <c r="AF14" s="10">
        <v>0</v>
      </c>
      <c r="AG14" s="21">
        <v>0</v>
      </c>
      <c r="AH14" s="21">
        <v>0</v>
      </c>
      <c r="AI14" s="22">
        <f t="shared" si="10"/>
        <v>0</v>
      </c>
      <c r="AJ14" s="22">
        <f t="shared" si="11"/>
        <v>0</v>
      </c>
      <c r="AK14" s="22">
        <f t="shared" si="12"/>
        <v>0</v>
      </c>
      <c r="AL14" s="22">
        <f t="shared" si="13"/>
        <v>0</v>
      </c>
      <c r="AM14" s="10" t="s">
        <v>23</v>
      </c>
      <c r="AN14" s="10">
        <f t="shared" si="14"/>
        <v>0</v>
      </c>
      <c r="AO14" s="10" t="s">
        <v>23</v>
      </c>
      <c r="AP14" s="10">
        <f t="shared" si="15"/>
        <v>0</v>
      </c>
      <c r="AQ14" s="96">
        <v>0</v>
      </c>
      <c r="AR14" s="96">
        <v>0</v>
      </c>
      <c r="AS14" s="96">
        <f t="shared" si="16"/>
        <v>0</v>
      </c>
      <c r="AT14" s="96">
        <v>0</v>
      </c>
      <c r="AU14" s="96"/>
      <c r="AV14" s="96">
        <v>0</v>
      </c>
      <c r="AW14" s="96">
        <v>0</v>
      </c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</row>
    <row r="15" spans="1:366" s="63" customFormat="1" ht="15" customHeight="1" x14ac:dyDescent="0.45">
      <c r="A15" s="39" t="s">
        <v>52</v>
      </c>
      <c r="B15" s="18">
        <v>128</v>
      </c>
      <c r="C15" s="18">
        <v>4</v>
      </c>
      <c r="D15" s="18"/>
      <c r="E15" s="18" t="s">
        <v>153</v>
      </c>
      <c r="F15" s="19" t="s">
        <v>24</v>
      </c>
      <c r="G15" s="19">
        <f t="shared" si="0"/>
        <v>400</v>
      </c>
      <c r="H15" s="19" t="s">
        <v>23</v>
      </c>
      <c r="I15" s="19">
        <f t="shared" si="1"/>
        <v>0</v>
      </c>
      <c r="J15" s="19" t="s">
        <v>23</v>
      </c>
      <c r="K15" s="19">
        <f t="shared" si="2"/>
        <v>0</v>
      </c>
      <c r="L15" s="19" t="s">
        <v>23</v>
      </c>
      <c r="M15" s="19">
        <f t="shared" si="3"/>
        <v>0</v>
      </c>
      <c r="N15" s="20">
        <f t="shared" si="4"/>
        <v>1</v>
      </c>
      <c r="O15" s="20">
        <f t="shared" si="5"/>
        <v>100</v>
      </c>
      <c r="P15" s="20">
        <v>100</v>
      </c>
      <c r="Q15" s="20"/>
      <c r="R15" s="20">
        <v>0</v>
      </c>
      <c r="S15" s="20"/>
      <c r="T15" s="20">
        <f>SUM(P15+AT15)</f>
        <v>100</v>
      </c>
      <c r="U15" s="20"/>
      <c r="V15" s="20">
        <v>0</v>
      </c>
      <c r="W15" s="124" t="s">
        <v>23</v>
      </c>
      <c r="X15" s="124">
        <f>X3</f>
        <v>0</v>
      </c>
      <c r="Y15" s="124" t="s">
        <v>23</v>
      </c>
      <c r="Z15" s="124">
        <f>Z3</f>
        <v>0</v>
      </c>
      <c r="AA15" s="10" t="s">
        <v>24</v>
      </c>
      <c r="AB15" s="10">
        <f t="shared" si="8"/>
        <v>512</v>
      </c>
      <c r="AC15" s="10" t="s">
        <v>23</v>
      </c>
      <c r="AD15" s="10">
        <f t="shared" si="17"/>
        <v>0</v>
      </c>
      <c r="AE15" s="10">
        <v>0</v>
      </c>
      <c r="AF15" s="10">
        <v>0</v>
      </c>
      <c r="AG15" s="21">
        <v>0</v>
      </c>
      <c r="AH15" s="21">
        <f>B15-P15-R15</f>
        <v>28</v>
      </c>
      <c r="AI15" s="22">
        <f t="shared" si="10"/>
        <v>112</v>
      </c>
      <c r="AJ15" s="22">
        <f t="shared" si="11"/>
        <v>0</v>
      </c>
      <c r="AK15" s="22">
        <f t="shared" si="12"/>
        <v>0</v>
      </c>
      <c r="AL15" s="22">
        <f t="shared" si="13"/>
        <v>28</v>
      </c>
      <c r="AM15" s="10" t="s">
        <v>23</v>
      </c>
      <c r="AN15" s="10">
        <f>AN3</f>
        <v>0</v>
      </c>
      <c r="AO15" s="10" t="s">
        <v>23</v>
      </c>
      <c r="AP15" s="10">
        <f t="shared" si="15"/>
        <v>0</v>
      </c>
      <c r="AQ15" s="96">
        <v>0</v>
      </c>
      <c r="AR15" s="96">
        <v>0</v>
      </c>
      <c r="AS15" s="96">
        <f t="shared" si="16"/>
        <v>0</v>
      </c>
      <c r="AT15" s="96">
        <v>0</v>
      </c>
      <c r="AU15" s="96"/>
      <c r="AV15" s="96">
        <v>0</v>
      </c>
      <c r="AW15" s="96">
        <v>0</v>
      </c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</row>
    <row r="16" spans="1:366" s="63" customFormat="1" ht="15" customHeight="1" x14ac:dyDescent="0.45">
      <c r="A16" s="39" t="s">
        <v>53</v>
      </c>
      <c r="B16" s="18">
        <v>98</v>
      </c>
      <c r="C16" s="18">
        <v>4</v>
      </c>
      <c r="D16" s="18"/>
      <c r="E16" s="18" t="s">
        <v>153</v>
      </c>
      <c r="F16" s="19" t="s">
        <v>24</v>
      </c>
      <c r="G16" s="19">
        <f t="shared" si="0"/>
        <v>0</v>
      </c>
      <c r="H16" s="19" t="s">
        <v>23</v>
      </c>
      <c r="I16" s="19">
        <f t="shared" si="1"/>
        <v>0</v>
      </c>
      <c r="J16" s="19" t="s">
        <v>23</v>
      </c>
      <c r="K16" s="19">
        <f t="shared" si="2"/>
        <v>0</v>
      </c>
      <c r="L16" s="19" t="s">
        <v>23</v>
      </c>
      <c r="M16" s="19">
        <f t="shared" si="3"/>
        <v>0</v>
      </c>
      <c r="N16" s="20">
        <f t="shared" si="4"/>
        <v>1</v>
      </c>
      <c r="O16" s="20">
        <f t="shared" si="5"/>
        <v>0</v>
      </c>
      <c r="P16" s="20">
        <v>0</v>
      </c>
      <c r="Q16" s="20"/>
      <c r="R16" s="20">
        <v>0</v>
      </c>
      <c r="S16" s="20"/>
      <c r="T16" s="20">
        <f>SUM(P16+AT16)</f>
        <v>0</v>
      </c>
      <c r="U16" s="20"/>
      <c r="V16" s="20">
        <v>44</v>
      </c>
      <c r="W16" s="124" t="s">
        <v>23</v>
      </c>
      <c r="X16" s="124">
        <f>IF(W16="tak",$C16*$B16,0)</f>
        <v>0</v>
      </c>
      <c r="Y16" s="124" t="s">
        <v>23</v>
      </c>
      <c r="Z16" s="124">
        <f>IF(Y16="tak",$C16*$B16,0)</f>
        <v>0</v>
      </c>
      <c r="AA16" s="10" t="s">
        <v>24</v>
      </c>
      <c r="AB16" s="10">
        <f t="shared" si="8"/>
        <v>392</v>
      </c>
      <c r="AC16" s="10" t="s">
        <v>23</v>
      </c>
      <c r="AD16" s="10">
        <f t="shared" si="17"/>
        <v>0</v>
      </c>
      <c r="AE16" s="10">
        <v>0</v>
      </c>
      <c r="AF16" s="10">
        <v>0</v>
      </c>
      <c r="AG16" s="21">
        <v>0</v>
      </c>
      <c r="AH16" s="21">
        <f>B16-P16-R16</f>
        <v>98</v>
      </c>
      <c r="AI16" s="22">
        <f t="shared" si="10"/>
        <v>392</v>
      </c>
      <c r="AJ16" s="22">
        <f t="shared" si="11"/>
        <v>0</v>
      </c>
      <c r="AK16" s="22">
        <f t="shared" si="12"/>
        <v>0</v>
      </c>
      <c r="AL16" s="22">
        <f t="shared" si="13"/>
        <v>98</v>
      </c>
      <c r="AM16" s="10" t="s">
        <v>23</v>
      </c>
      <c r="AN16" s="10">
        <f t="shared" si="14"/>
        <v>0</v>
      </c>
      <c r="AO16" s="10" t="s">
        <v>23</v>
      </c>
      <c r="AP16" s="10">
        <f t="shared" si="15"/>
        <v>0</v>
      </c>
      <c r="AQ16" s="96">
        <v>0</v>
      </c>
      <c r="AR16" s="96">
        <v>0</v>
      </c>
      <c r="AS16" s="96">
        <f t="shared" si="16"/>
        <v>0</v>
      </c>
      <c r="AT16" s="96">
        <v>0</v>
      </c>
      <c r="AU16" s="96"/>
      <c r="AV16" s="96">
        <v>0</v>
      </c>
      <c r="AW16" s="96">
        <v>0</v>
      </c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</row>
    <row r="17" spans="1:366" s="63" customFormat="1" ht="15" customHeight="1" x14ac:dyDescent="0.45">
      <c r="A17" s="39" t="s">
        <v>54</v>
      </c>
      <c r="B17" s="18">
        <v>124</v>
      </c>
      <c r="C17" s="18">
        <v>3.5</v>
      </c>
      <c r="D17" s="18"/>
      <c r="E17" s="18" t="s">
        <v>153</v>
      </c>
      <c r="F17" s="19" t="s">
        <v>24</v>
      </c>
      <c r="G17" s="19">
        <f t="shared" si="0"/>
        <v>336</v>
      </c>
      <c r="H17" s="19" t="s">
        <v>23</v>
      </c>
      <c r="I17" s="19">
        <f t="shared" si="1"/>
        <v>0</v>
      </c>
      <c r="J17" s="19" t="s">
        <v>23</v>
      </c>
      <c r="K17" s="19">
        <f t="shared" si="2"/>
        <v>0</v>
      </c>
      <c r="L17" s="19" t="s">
        <v>23</v>
      </c>
      <c r="M17" s="19">
        <f t="shared" si="3"/>
        <v>0</v>
      </c>
      <c r="N17" s="20">
        <f t="shared" si="4"/>
        <v>1</v>
      </c>
      <c r="O17" s="20">
        <f t="shared" si="5"/>
        <v>96</v>
      </c>
      <c r="P17" s="20">
        <v>96</v>
      </c>
      <c r="Q17" s="20"/>
      <c r="R17" s="20">
        <v>0</v>
      </c>
      <c r="S17" s="20"/>
      <c r="T17" s="20">
        <f>SUM(P17+AT17)</f>
        <v>96</v>
      </c>
      <c r="U17" s="20"/>
      <c r="V17" s="20">
        <v>0</v>
      </c>
      <c r="W17" s="124" t="s">
        <v>23</v>
      </c>
      <c r="X17" s="124">
        <f>IF(W17="tak",$C17*$B17,0)</f>
        <v>0</v>
      </c>
      <c r="Y17" s="124" t="s">
        <v>23</v>
      </c>
      <c r="Z17" s="124">
        <f>IF(Y17="tak",$C17*$B17,0)</f>
        <v>0</v>
      </c>
      <c r="AA17" s="10" t="s">
        <v>24</v>
      </c>
      <c r="AB17" s="10">
        <f t="shared" si="8"/>
        <v>434</v>
      </c>
      <c r="AC17" s="10" t="s">
        <v>23</v>
      </c>
      <c r="AD17" s="10">
        <f t="shared" si="17"/>
        <v>0</v>
      </c>
      <c r="AE17" s="10">
        <v>0</v>
      </c>
      <c r="AF17" s="10">
        <v>0</v>
      </c>
      <c r="AG17" s="21">
        <v>0</v>
      </c>
      <c r="AH17" s="21">
        <f>B17-P17-R17</f>
        <v>28</v>
      </c>
      <c r="AI17" s="22">
        <f t="shared" si="10"/>
        <v>98</v>
      </c>
      <c r="AJ17" s="22">
        <f t="shared" si="11"/>
        <v>0</v>
      </c>
      <c r="AK17" s="22">
        <f t="shared" si="12"/>
        <v>0</v>
      </c>
      <c r="AL17" s="22">
        <f t="shared" si="13"/>
        <v>28</v>
      </c>
      <c r="AM17" s="10" t="s">
        <v>23</v>
      </c>
      <c r="AN17" s="10">
        <f t="shared" si="14"/>
        <v>0</v>
      </c>
      <c r="AO17" s="10" t="s">
        <v>23</v>
      </c>
      <c r="AP17" s="10">
        <f t="shared" si="15"/>
        <v>0</v>
      </c>
      <c r="AQ17" s="96">
        <v>0</v>
      </c>
      <c r="AR17" s="96">
        <v>0</v>
      </c>
      <c r="AS17" s="96">
        <f t="shared" si="16"/>
        <v>0</v>
      </c>
      <c r="AT17" s="96">
        <v>0</v>
      </c>
      <c r="AU17" s="96"/>
      <c r="AV17" s="96">
        <v>0</v>
      </c>
      <c r="AW17" s="96">
        <v>0</v>
      </c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</row>
    <row r="18" spans="1:366" s="63" customFormat="1" ht="15" customHeight="1" x14ac:dyDescent="0.45">
      <c r="A18" s="39" t="s">
        <v>198</v>
      </c>
      <c r="B18" s="18">
        <v>125</v>
      </c>
      <c r="C18" s="18">
        <v>4</v>
      </c>
      <c r="D18" s="18"/>
      <c r="E18" s="18" t="s">
        <v>153</v>
      </c>
      <c r="F18" s="19" t="s">
        <v>24</v>
      </c>
      <c r="G18" s="19">
        <f t="shared" si="0"/>
        <v>396</v>
      </c>
      <c r="H18" s="19" t="s">
        <v>23</v>
      </c>
      <c r="I18" s="19">
        <f t="shared" si="1"/>
        <v>0</v>
      </c>
      <c r="J18" s="19" t="s">
        <v>23</v>
      </c>
      <c r="K18" s="19">
        <f t="shared" si="2"/>
        <v>0</v>
      </c>
      <c r="L18" s="19" t="s">
        <v>23</v>
      </c>
      <c r="M18" s="19">
        <f t="shared" si="3"/>
        <v>0</v>
      </c>
      <c r="N18" s="20">
        <f t="shared" si="4"/>
        <v>1</v>
      </c>
      <c r="O18" s="20">
        <f t="shared" si="5"/>
        <v>99</v>
      </c>
      <c r="P18" s="20">
        <v>99</v>
      </c>
      <c r="Q18" s="20"/>
      <c r="R18" s="20">
        <v>0</v>
      </c>
      <c r="S18" s="20"/>
      <c r="T18" s="20">
        <v>0</v>
      </c>
      <c r="U18" s="20"/>
      <c r="V18" s="20">
        <v>0</v>
      </c>
      <c r="W18" s="124" t="s">
        <v>23</v>
      </c>
      <c r="X18" s="124">
        <f>IF(W18="tak",$C18*$B18,0)</f>
        <v>0</v>
      </c>
      <c r="Y18" s="124" t="s">
        <v>23</v>
      </c>
      <c r="Z18" s="124">
        <f>IF(Y18="tak",$C18*$B18,0)</f>
        <v>0</v>
      </c>
      <c r="AA18" s="10" t="s">
        <v>24</v>
      </c>
      <c r="AB18" s="10">
        <f t="shared" si="8"/>
        <v>500</v>
      </c>
      <c r="AC18" s="10" t="s">
        <v>23</v>
      </c>
      <c r="AD18" s="10">
        <f t="shared" ref="AD18" si="18">IF(AC18="tak",1.5*$B18,0)</f>
        <v>0</v>
      </c>
      <c r="AE18" s="10">
        <v>0</v>
      </c>
      <c r="AF18" s="10">
        <v>0</v>
      </c>
      <c r="AG18" s="21">
        <v>0</v>
      </c>
      <c r="AH18" s="21">
        <f>B18-P18-R18</f>
        <v>26</v>
      </c>
      <c r="AI18" s="22">
        <f t="shared" si="10"/>
        <v>104</v>
      </c>
      <c r="AJ18" s="22">
        <f t="shared" si="11"/>
        <v>0</v>
      </c>
      <c r="AK18" s="22">
        <f t="shared" si="12"/>
        <v>0</v>
      </c>
      <c r="AL18" s="22">
        <f t="shared" si="13"/>
        <v>26</v>
      </c>
      <c r="AM18" s="10" t="s">
        <v>23</v>
      </c>
      <c r="AN18" s="10">
        <f t="shared" ref="AN18" si="19">IF(AM18="tak",$C18*$B18,0)</f>
        <v>0</v>
      </c>
      <c r="AO18" s="10" t="s">
        <v>23</v>
      </c>
      <c r="AP18" s="10">
        <f t="shared" ref="AP18" si="20">IF(AO18="tak",$C18*$B18,0)</f>
        <v>0</v>
      </c>
      <c r="AQ18" s="96">
        <v>0</v>
      </c>
      <c r="AR18" s="96">
        <v>0</v>
      </c>
      <c r="AS18" s="96">
        <f t="shared" ref="AS18" si="21">AQ18*AR18</f>
        <v>0</v>
      </c>
      <c r="AT18" s="96">
        <v>0</v>
      </c>
      <c r="AU18" s="96"/>
      <c r="AV18" s="96">
        <v>0</v>
      </c>
      <c r="AW18" s="96">
        <v>0</v>
      </c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</row>
    <row r="19" spans="1:366" s="63" customFormat="1" ht="30" customHeight="1" x14ac:dyDescent="0.45">
      <c r="A19" s="87" t="s">
        <v>172</v>
      </c>
      <c r="B19" s="18"/>
      <c r="C19" s="18"/>
      <c r="D19" s="18"/>
      <c r="E19" s="18"/>
      <c r="F19" s="19"/>
      <c r="G19" s="19"/>
      <c r="H19" s="19"/>
      <c r="I19" s="19"/>
      <c r="J19" s="19"/>
      <c r="K19" s="19"/>
      <c r="L19" s="19"/>
      <c r="M19" s="19"/>
      <c r="N19" s="20"/>
      <c r="O19" s="20"/>
      <c r="P19" s="20">
        <v>0</v>
      </c>
      <c r="Q19" s="20"/>
      <c r="R19" s="20">
        <v>0</v>
      </c>
      <c r="S19" s="20"/>
      <c r="T19" s="20">
        <f>SUM(P19+AT19)</f>
        <v>79</v>
      </c>
      <c r="U19" s="20"/>
      <c r="V19" s="20"/>
      <c r="W19" s="124"/>
      <c r="X19" s="124"/>
      <c r="Y19" s="124"/>
      <c r="Z19" s="124"/>
      <c r="AA19" s="10"/>
      <c r="AB19" s="10"/>
      <c r="AC19" s="10"/>
      <c r="AD19" s="10"/>
      <c r="AE19" s="10"/>
      <c r="AF19" s="10"/>
      <c r="AG19" s="21"/>
      <c r="AH19" s="21"/>
      <c r="AI19" s="22"/>
      <c r="AJ19" s="22"/>
      <c r="AK19" s="22"/>
      <c r="AL19" s="22"/>
      <c r="AM19" s="10"/>
      <c r="AN19" s="10"/>
      <c r="AO19" s="10"/>
      <c r="AP19" s="10"/>
      <c r="AQ19" s="96"/>
      <c r="AR19" s="96"/>
      <c r="AS19" s="96"/>
      <c r="AT19" s="96">
        <v>79</v>
      </c>
      <c r="AU19" s="96"/>
      <c r="AV19" s="96">
        <v>0</v>
      </c>
      <c r="AW19" s="96">
        <v>0</v>
      </c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</row>
    <row r="20" spans="1:366" s="63" customFormat="1" ht="15" customHeight="1" x14ac:dyDescent="0.45">
      <c r="A20" s="23" t="s">
        <v>29</v>
      </c>
      <c r="B20" s="24"/>
      <c r="C20" s="24"/>
      <c r="D20" s="24"/>
      <c r="E20" s="24"/>
      <c r="F20" s="24">
        <f>SUM(G3:G18)</f>
        <v>13742</v>
      </c>
      <c r="G20" s="24"/>
      <c r="H20" s="24">
        <f>SUM(I3:I18)</f>
        <v>230</v>
      </c>
      <c r="I20" s="24"/>
      <c r="J20" s="24">
        <f>SUM(K3:K18)</f>
        <v>0</v>
      </c>
      <c r="K20" s="24"/>
      <c r="L20" s="24">
        <f>SUM(M3:M18)</f>
        <v>0</v>
      </c>
      <c r="M20" s="24"/>
      <c r="N20" s="25">
        <f>SUM(O3:O18)</f>
        <v>2292</v>
      </c>
      <c r="O20" s="24"/>
      <c r="P20" s="25">
        <f t="shared" ref="P20:V20" si="22">SUM(P3:P19)</f>
        <v>2469</v>
      </c>
      <c r="Q20" s="25">
        <f>(468-AU20)</f>
        <v>408</v>
      </c>
      <c r="R20" s="25">
        <f t="shared" si="22"/>
        <v>1357</v>
      </c>
      <c r="S20" s="25">
        <f t="shared" si="22"/>
        <v>1</v>
      </c>
      <c r="T20" s="25">
        <f t="shared" si="22"/>
        <v>2677</v>
      </c>
      <c r="U20" s="25">
        <v>408</v>
      </c>
      <c r="V20" s="25">
        <f t="shared" si="22"/>
        <v>4149</v>
      </c>
      <c r="W20" s="25">
        <f>SUM(X3:X19)</f>
        <v>0</v>
      </c>
      <c r="X20" s="25"/>
      <c r="Y20" s="25">
        <f>SUM(Z3:Z19)</f>
        <v>0</v>
      </c>
      <c r="Z20" s="25"/>
      <c r="AA20" s="24">
        <f>SUM(AB3:AB19)</f>
        <v>15454</v>
      </c>
      <c r="AB20" s="24"/>
      <c r="AC20" s="25">
        <f>SUM(AD3:AD19)</f>
        <v>3494</v>
      </c>
      <c r="AD20" s="24"/>
      <c r="AE20" s="36">
        <f>SUM(AE3:AE19)</f>
        <v>76</v>
      </c>
      <c r="AF20" s="36">
        <f t="shared" ref="AF20:AG20" si="23">SUM(AF3:AF19)</f>
        <v>44</v>
      </c>
      <c r="AG20" s="25">
        <f t="shared" si="23"/>
        <v>0</v>
      </c>
      <c r="AH20" s="24"/>
      <c r="AI20" s="25">
        <f>SUM(AI3:AI19)</f>
        <v>2525</v>
      </c>
      <c r="AJ20" s="25">
        <f>SUM(AJ3:AJ19)</f>
        <v>583</v>
      </c>
      <c r="AK20" s="25">
        <f>SUM(AK3:AK19)</f>
        <v>0</v>
      </c>
      <c r="AL20" s="25">
        <f>SUM(AL3:AL19)</f>
        <v>1251</v>
      </c>
      <c r="AM20" s="25">
        <f>SUM(AN3:AN19)</f>
        <v>0</v>
      </c>
      <c r="AN20" s="25"/>
      <c r="AO20" s="25">
        <f>SUM(AP3:AP19)</f>
        <v>0</v>
      </c>
      <c r="AP20" s="24"/>
      <c r="AQ20" s="167">
        <f>SUM(AR3:AR19)</f>
        <v>0</v>
      </c>
      <c r="AR20" s="167"/>
      <c r="AS20" s="60">
        <f>SUM(AS3:AS19)</f>
        <v>0</v>
      </c>
      <c r="AT20" s="25">
        <f>SUM(AT3:AT19)</f>
        <v>898</v>
      </c>
      <c r="AU20" s="132">
        <f>SUM(AU3:AU19)</f>
        <v>60</v>
      </c>
      <c r="AV20" s="25">
        <f>SUM(AV3:AV19)</f>
        <v>761</v>
      </c>
      <c r="AW20" s="25">
        <f>SUM(AW3:AW19)</f>
        <v>2</v>
      </c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</row>
    <row r="21" spans="1:366" s="63" customFormat="1" ht="15" customHeight="1" x14ac:dyDescent="0.45">
      <c r="A21" s="23" t="s">
        <v>30</v>
      </c>
      <c r="B21" s="30"/>
      <c r="C21" s="30"/>
      <c r="D21" s="30"/>
      <c r="E21" s="30"/>
      <c r="F21" s="30" t="s">
        <v>31</v>
      </c>
      <c r="G21" s="30"/>
      <c r="H21" s="30" t="s">
        <v>31</v>
      </c>
      <c r="I21" s="30"/>
      <c r="J21" s="30" t="s">
        <v>31</v>
      </c>
      <c r="K21" s="30"/>
      <c r="L21" s="30" t="s">
        <v>31</v>
      </c>
      <c r="M21" s="30"/>
      <c r="N21" s="30" t="s">
        <v>31</v>
      </c>
      <c r="O21" s="30"/>
      <c r="P21" s="30" t="s">
        <v>32</v>
      </c>
      <c r="Q21" s="30" t="s">
        <v>32</v>
      </c>
      <c r="R21" s="30" t="s">
        <v>32</v>
      </c>
      <c r="S21" s="30" t="s">
        <v>213</v>
      </c>
      <c r="T21" s="30" t="s">
        <v>32</v>
      </c>
      <c r="U21" s="30" t="s">
        <v>32</v>
      </c>
      <c r="V21" s="30" t="s">
        <v>32</v>
      </c>
      <c r="W21" s="30" t="s">
        <v>31</v>
      </c>
      <c r="X21" s="30"/>
      <c r="Y21" s="30" t="s">
        <v>31</v>
      </c>
      <c r="Z21" s="30"/>
      <c r="AA21" s="30" t="s">
        <v>31</v>
      </c>
      <c r="AB21" s="30"/>
      <c r="AC21" s="30" t="s">
        <v>31</v>
      </c>
      <c r="AD21" s="30"/>
      <c r="AE21" s="30" t="s">
        <v>33</v>
      </c>
      <c r="AF21" s="30" t="s">
        <v>33</v>
      </c>
      <c r="AG21" s="30" t="s">
        <v>32</v>
      </c>
      <c r="AH21" s="30"/>
      <c r="AI21" s="30" t="s">
        <v>31</v>
      </c>
      <c r="AJ21" s="30" t="s">
        <v>31</v>
      </c>
      <c r="AK21" s="30" t="s">
        <v>31</v>
      </c>
      <c r="AL21" s="30" t="s">
        <v>31</v>
      </c>
      <c r="AM21" s="30" t="s">
        <v>31</v>
      </c>
      <c r="AN21" s="30"/>
      <c r="AO21" s="30" t="s">
        <v>31</v>
      </c>
      <c r="AP21" s="30"/>
      <c r="AQ21" s="152" t="s">
        <v>32</v>
      </c>
      <c r="AR21" s="152"/>
      <c r="AS21" s="30" t="s">
        <v>31</v>
      </c>
      <c r="AT21" s="30" t="s">
        <v>32</v>
      </c>
      <c r="AU21" s="66" t="s">
        <v>32</v>
      </c>
      <c r="AV21" s="30" t="s">
        <v>32</v>
      </c>
      <c r="AW21" s="30" t="s">
        <v>213</v>
      </c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</row>
    <row r="22" spans="1:366" ht="15" customHeight="1" x14ac:dyDescent="0.45">
      <c r="A22" s="64" t="s">
        <v>34</v>
      </c>
      <c r="B22" s="65"/>
      <c r="C22" s="65"/>
      <c r="D22" s="65"/>
      <c r="E22" s="65"/>
      <c r="F22" s="65">
        <f>F20*'ZX14'!D3</f>
        <v>0</v>
      </c>
      <c r="G22" s="65"/>
      <c r="H22" s="65">
        <f>H20*'ZX14'!E3</f>
        <v>0</v>
      </c>
      <c r="I22" s="65"/>
      <c r="J22" s="65">
        <f>J20*'ZX14'!F3</f>
        <v>0</v>
      </c>
      <c r="K22" s="65"/>
      <c r="L22" s="65">
        <f>L20*'ZX14'!G3</f>
        <v>0</v>
      </c>
      <c r="M22" s="65"/>
      <c r="N22" s="65">
        <f>N20*'ZX14'!H3</f>
        <v>0</v>
      </c>
      <c r="O22" s="65"/>
      <c r="P22" s="65">
        <f>P20*'ZX14'!I3</f>
        <v>0</v>
      </c>
      <c r="Q22" s="65">
        <f>Q20*'ZX14'!J3</f>
        <v>0</v>
      </c>
      <c r="R22" s="65">
        <f>R20*'ZX14'!K3</f>
        <v>0</v>
      </c>
      <c r="S22" s="65">
        <f>S20*'ZX14'!L3</f>
        <v>0</v>
      </c>
      <c r="T22" s="65">
        <f>T20*'ZX14'!M3</f>
        <v>0</v>
      </c>
      <c r="U22" s="65">
        <f>U20*'ZX14'!N3</f>
        <v>0</v>
      </c>
      <c r="V22" s="65">
        <f>V20*'ZX14'!P3</f>
        <v>0</v>
      </c>
      <c r="W22" s="65">
        <f>W20*'ZX14'!Q3</f>
        <v>0</v>
      </c>
      <c r="X22" s="65"/>
      <c r="Y22" s="65">
        <f>Y20*'ZX14'!R3</f>
        <v>0</v>
      </c>
      <c r="Z22" s="65"/>
      <c r="AA22" s="65">
        <f>AA20*'ZX14'!S3</f>
        <v>0</v>
      </c>
      <c r="AB22" s="65"/>
      <c r="AC22" s="65">
        <f>AC20*'ZX14'!T3</f>
        <v>0</v>
      </c>
      <c r="AD22" s="65"/>
      <c r="AE22" s="65">
        <f>AE20*'ZX14'!U3</f>
        <v>0</v>
      </c>
      <c r="AF22" s="65">
        <f>AF20*'ZX14'!V3</f>
        <v>0</v>
      </c>
      <c r="AG22" s="65">
        <f>AG20*'ZX14'!W3</f>
        <v>0</v>
      </c>
      <c r="AH22" s="65"/>
      <c r="AI22" s="65">
        <f>AI20*'ZX14'!Z3</f>
        <v>0</v>
      </c>
      <c r="AJ22" s="65">
        <f>AJ20*'ZX14'!AA3</f>
        <v>0</v>
      </c>
      <c r="AK22" s="65">
        <f>AK20*'ZX14'!AB3</f>
        <v>0</v>
      </c>
      <c r="AL22" s="65">
        <f>AL20*'ZX14'!AC3</f>
        <v>0</v>
      </c>
      <c r="AM22" s="65">
        <f>AM20*'ZX14'!AD3</f>
        <v>0</v>
      </c>
      <c r="AN22" s="65"/>
      <c r="AO22" s="65">
        <f>AO20*'ZX14'!AE3</f>
        <v>0</v>
      </c>
      <c r="AP22" s="65"/>
      <c r="AQ22" s="174">
        <f>AQ20*'ZX14'!AF3</f>
        <v>0</v>
      </c>
      <c r="AR22" s="174"/>
      <c r="AS22" s="65">
        <f>AS20*'ZX14'!$AH$3</f>
        <v>0</v>
      </c>
      <c r="AT22" s="65">
        <f>AT20*'ZX14'!AI3</f>
        <v>0</v>
      </c>
      <c r="AU22" s="65">
        <f>AU20*'ZX14'!AJ3</f>
        <v>0</v>
      </c>
      <c r="AV22" s="65">
        <f>AV20*'ZX14'!AK3</f>
        <v>0</v>
      </c>
      <c r="AW22" s="65">
        <f>AW20*'ZX14'!AL3</f>
        <v>0</v>
      </c>
    </row>
    <row r="23" spans="1:366" ht="15" customHeight="1" x14ac:dyDescent="0.45"/>
    <row r="24" spans="1:366" ht="15" customHeight="1" x14ac:dyDescent="0.45"/>
    <row r="25" spans="1:366" ht="15" customHeight="1" x14ac:dyDescent="0.45"/>
    <row r="26" spans="1:366" ht="15" customHeight="1" x14ac:dyDescent="0.45"/>
    <row r="27" spans="1:366" ht="15" customHeight="1" x14ac:dyDescent="0.45"/>
    <row r="28" spans="1:366" ht="15" customHeight="1" x14ac:dyDescent="0.45"/>
    <row r="29" spans="1:366" ht="15" customHeight="1" x14ac:dyDescent="0.45"/>
    <row r="30" spans="1:366" ht="15" customHeight="1" x14ac:dyDescent="0.45"/>
    <row r="31" spans="1:366" ht="15" customHeight="1" x14ac:dyDescent="0.45"/>
    <row r="32" spans="1:366" ht="15" customHeight="1" x14ac:dyDescent="0.45"/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8" ht="15" customHeight="1" x14ac:dyDescent="0.45"/>
    <row r="39" ht="15" customHeight="1" x14ac:dyDescent="0.45"/>
    <row r="40" ht="15" customHeight="1" x14ac:dyDescent="0.45"/>
    <row r="41" ht="15" customHeight="1" x14ac:dyDescent="0.45"/>
    <row r="42" ht="15" customHeight="1" x14ac:dyDescent="0.45"/>
    <row r="43" ht="15" customHeight="1" x14ac:dyDescent="0.45"/>
    <row r="44" ht="15" customHeight="1" x14ac:dyDescent="0.45"/>
    <row r="45" ht="15" customHeight="1" x14ac:dyDescent="0.45"/>
    <row r="46" ht="15" customHeight="1" x14ac:dyDescent="0.45"/>
    <row r="47" ht="15" customHeight="1" x14ac:dyDescent="0.45"/>
    <row r="48" ht="15" customHeight="1" x14ac:dyDescent="0.45"/>
  </sheetData>
  <sheetProtection algorithmName="SHA-512" hashValue="8p2UshyCopXYYuHSRr8iKQ/IC3LkVeOUTtLBlrWue7RgyOZAmvfH5OHuIe9Yy84+JYfAGccfjibWkGW+rtRXnw==" saltValue="QOisa2C5hluiGzweALxY8g==" spinCount="100000" sheet="1" objects="1" scenarios="1"/>
  <customSheetViews>
    <customSheetView guid="{2789FC04-2E36-4D35-9415-F233AAB86BF1}">
      <pane xSplit="1" topLeftCell="B1" activePane="topRight" state="frozen"/>
      <selection pane="topRight" activeCell="E25" sqref="E25"/>
      <pageMargins left="0.7" right="0.7" top="0.75" bottom="0.75" header="0.51180555555555496" footer="0.51180555555555496"/>
      <pageSetup paperSize="9" firstPageNumber="0" orientation="portrait" horizontalDpi="4294967294" verticalDpi="0" r:id="rId1"/>
    </customSheetView>
  </customSheetViews>
  <mergeCells count="16">
    <mergeCell ref="W2:X2"/>
    <mergeCell ref="Y2:Z2"/>
    <mergeCell ref="A1:E1"/>
    <mergeCell ref="F2:G2"/>
    <mergeCell ref="AA2:AB2"/>
    <mergeCell ref="L2:M2"/>
    <mergeCell ref="J2:K2"/>
    <mergeCell ref="H2:I2"/>
    <mergeCell ref="F1:Z1"/>
    <mergeCell ref="AA1:AW1"/>
    <mergeCell ref="AQ22:AR22"/>
    <mergeCell ref="AQ20:AR20"/>
    <mergeCell ref="AQ21:AR21"/>
    <mergeCell ref="AC2:AD2"/>
    <mergeCell ref="AM2:AN2"/>
    <mergeCell ref="AO2:AP2"/>
  </mergeCells>
  <pageMargins left="0.7" right="0.7" top="0.75" bottom="0.75" header="0.51180555555555496" footer="0.51180555555555496"/>
  <pageSetup paperSize="9" firstPageNumber="0" orientation="portrait" horizontalDpi="4294967294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NB47"/>
  <sheetViews>
    <sheetView zoomScaleNormal="100" workbookViewId="0">
      <pane xSplit="1" topLeftCell="I1" activePane="topRight" state="frozen"/>
      <selection activeCell="K14" sqref="K14"/>
      <selection pane="topRight" sqref="A1:XFD1048576"/>
    </sheetView>
  </sheetViews>
  <sheetFormatPr defaultColWidth="13.3984375" defaultRowHeight="14.25" x14ac:dyDescent="0.45"/>
  <cols>
    <col min="1" max="1" width="23" bestFit="1" customWidth="1"/>
    <col min="2" max="2" width="15.73046875" bestFit="1" customWidth="1"/>
    <col min="3" max="3" width="14.86328125" bestFit="1" customWidth="1"/>
    <col min="4" max="4" width="16.265625" bestFit="1" customWidth="1"/>
    <col min="5" max="5" width="22" bestFit="1" customWidth="1"/>
    <col min="35" max="35" width="13.3984375" customWidth="1"/>
  </cols>
  <sheetData>
    <row r="1" spans="1:366" s="63" customFormat="1" x14ac:dyDescent="0.45">
      <c r="A1" s="157" t="s">
        <v>221</v>
      </c>
      <c r="B1" s="158"/>
      <c r="C1" s="158"/>
      <c r="D1" s="158"/>
      <c r="E1" s="159"/>
      <c r="F1" s="162" t="s">
        <v>222</v>
      </c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4"/>
      <c r="AA1" s="165" t="s">
        <v>232</v>
      </c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</row>
    <row r="2" spans="1:366" s="63" customFormat="1" ht="82.5" customHeight="1" x14ac:dyDescent="0.45">
      <c r="A2" s="1" t="s">
        <v>0</v>
      </c>
      <c r="B2" s="1" t="s">
        <v>1</v>
      </c>
      <c r="C2" s="1" t="s">
        <v>220</v>
      </c>
      <c r="D2" s="91" t="s">
        <v>168</v>
      </c>
      <c r="E2" s="1" t="s">
        <v>152</v>
      </c>
      <c r="F2" s="185" t="s">
        <v>18</v>
      </c>
      <c r="G2" s="186"/>
      <c r="H2" s="185" t="s">
        <v>179</v>
      </c>
      <c r="I2" s="186"/>
      <c r="J2" s="185" t="s">
        <v>180</v>
      </c>
      <c r="K2" s="186"/>
      <c r="L2" s="185" t="s">
        <v>170</v>
      </c>
      <c r="M2" s="186"/>
      <c r="N2" s="37" t="s">
        <v>9</v>
      </c>
      <c r="O2" s="37" t="s">
        <v>19</v>
      </c>
      <c r="P2" s="37" t="s">
        <v>10</v>
      </c>
      <c r="Q2" s="37" t="s">
        <v>211</v>
      </c>
      <c r="R2" s="37" t="s">
        <v>11</v>
      </c>
      <c r="S2" s="37" t="s">
        <v>208</v>
      </c>
      <c r="T2" s="37" t="s">
        <v>209</v>
      </c>
      <c r="U2" s="2" t="s">
        <v>216</v>
      </c>
      <c r="V2" s="37" t="s">
        <v>12</v>
      </c>
      <c r="W2" s="183" t="s">
        <v>181</v>
      </c>
      <c r="X2" s="184"/>
      <c r="Y2" s="183" t="s">
        <v>182</v>
      </c>
      <c r="Z2" s="184"/>
      <c r="AA2" s="181" t="s">
        <v>183</v>
      </c>
      <c r="AB2" s="182"/>
      <c r="AC2" s="181" t="s">
        <v>178</v>
      </c>
      <c r="AD2" s="182"/>
      <c r="AE2" s="38" t="s">
        <v>13</v>
      </c>
      <c r="AF2" s="38" t="s">
        <v>14</v>
      </c>
      <c r="AG2" s="38" t="s">
        <v>15</v>
      </c>
      <c r="AH2" s="38" t="s">
        <v>195</v>
      </c>
      <c r="AI2" s="38" t="s">
        <v>18</v>
      </c>
      <c r="AJ2" s="38" t="s">
        <v>179</v>
      </c>
      <c r="AK2" s="38" t="s">
        <v>180</v>
      </c>
      <c r="AL2" s="38" t="s">
        <v>19</v>
      </c>
      <c r="AM2" s="181" t="s">
        <v>184</v>
      </c>
      <c r="AN2" s="182"/>
      <c r="AO2" s="181" t="s">
        <v>185</v>
      </c>
      <c r="AP2" s="182"/>
      <c r="AQ2" s="102" t="s">
        <v>6</v>
      </c>
      <c r="AR2" s="102" t="s">
        <v>7</v>
      </c>
      <c r="AS2" s="102" t="s">
        <v>8</v>
      </c>
      <c r="AT2" s="102" t="s">
        <v>196</v>
      </c>
      <c r="AU2" s="147" t="s">
        <v>224</v>
      </c>
      <c r="AV2" s="102" t="s">
        <v>197</v>
      </c>
      <c r="AW2" s="102" t="s">
        <v>214</v>
      </c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</row>
    <row r="3" spans="1:366" s="63" customFormat="1" ht="15" customHeight="1" x14ac:dyDescent="0.45">
      <c r="A3" s="39" t="s">
        <v>73</v>
      </c>
      <c r="B3" s="18">
        <v>21</v>
      </c>
      <c r="C3" s="18">
        <v>5</v>
      </c>
      <c r="D3" s="18">
        <v>0</v>
      </c>
      <c r="E3" s="18" t="s">
        <v>154</v>
      </c>
      <c r="F3" s="19" t="s">
        <v>24</v>
      </c>
      <c r="G3" s="19">
        <f t="shared" ref="G3:G13" si="0">IF($F3="tak",IF($E3="bitumiczna",2.5*($B3-$AH3),$C3*($B3-$AH3)),0)</f>
        <v>52.5</v>
      </c>
      <c r="H3" s="19" t="s">
        <v>23</v>
      </c>
      <c r="I3" s="19">
        <f t="shared" ref="I3:I13" si="1">IF($H3="tak",2.5*($B3-$AH3),IF($E3="bitumiczna",2.5*($B3-$AH3),0))</f>
        <v>52.5</v>
      </c>
      <c r="J3" s="19" t="s">
        <v>23</v>
      </c>
      <c r="K3" s="19">
        <f t="shared" ref="K3:K13" si="2">IF(J3="tak",2.5*($B3-$AH3),0)</f>
        <v>0</v>
      </c>
      <c r="L3" s="19" t="s">
        <v>23</v>
      </c>
      <c r="M3" s="19">
        <f t="shared" ref="M3:M13" si="3">IF(L3="tak",2.5*($B3-$AH3),0)</f>
        <v>0</v>
      </c>
      <c r="N3" s="20">
        <v>1</v>
      </c>
      <c r="O3" s="20">
        <f t="shared" ref="O3:O13" si="4">N3*(B3-AH3)</f>
        <v>21</v>
      </c>
      <c r="P3" s="20">
        <v>0</v>
      </c>
      <c r="Q3" s="20"/>
      <c r="R3" s="20">
        <v>21</v>
      </c>
      <c r="S3" s="20">
        <v>0</v>
      </c>
      <c r="T3" s="20">
        <v>0</v>
      </c>
      <c r="U3" s="20">
        <v>0</v>
      </c>
      <c r="V3" s="20">
        <v>0</v>
      </c>
      <c r="W3" s="124" t="s">
        <v>23</v>
      </c>
      <c r="X3" s="124">
        <f t="shared" ref="X3:X13" si="5">IF(W3="tak",$C3*$B3,0)</f>
        <v>0</v>
      </c>
      <c r="Y3" s="124" t="s">
        <v>23</v>
      </c>
      <c r="Z3" s="124">
        <f t="shared" ref="Z3:Z13" si="6">IF(Y3="tak",$C3*$B3,0)</f>
        <v>0</v>
      </c>
      <c r="AA3" s="10" t="s">
        <v>24</v>
      </c>
      <c r="AB3" s="10">
        <f t="shared" ref="AB3:AB13" si="7">IF($AA3="tak",$C3*$B3,0)</f>
        <v>105</v>
      </c>
      <c r="AC3" s="10" t="s">
        <v>23</v>
      </c>
      <c r="AD3" s="10">
        <f t="shared" ref="AD3:AD13" si="8">IF(AC3="tak",1.5*$B3,0)</f>
        <v>0</v>
      </c>
      <c r="AE3" s="10">
        <v>0</v>
      </c>
      <c r="AF3" s="10">
        <v>0</v>
      </c>
      <c r="AG3" s="21">
        <v>0</v>
      </c>
      <c r="AH3" s="21">
        <v>0</v>
      </c>
      <c r="AI3" s="22">
        <f>(IF($F3="tak",IF($E3="bitumiczna",$D3*$B3,($B3*$C3-$G3)),0))</f>
        <v>0</v>
      </c>
      <c r="AJ3" s="22">
        <f t="shared" ref="AJ3:AJ13" si="9">(IF($H3="tak",$B3*$D3,0))</f>
        <v>0</v>
      </c>
      <c r="AK3" s="22">
        <f t="shared" ref="AK3:AK13" si="10">(IF($J3="tak",$B3*$D3,0))</f>
        <v>0</v>
      </c>
      <c r="AL3" s="22">
        <f t="shared" ref="AL3:AL13" si="11">AH3*N3</f>
        <v>0</v>
      </c>
      <c r="AM3" s="10" t="s">
        <v>23</v>
      </c>
      <c r="AN3" s="10">
        <f t="shared" ref="AN3:AN13" si="12">IF(AM3="tak",$C3*$B3,0)</f>
        <v>0</v>
      </c>
      <c r="AO3" s="10" t="s">
        <v>23</v>
      </c>
      <c r="AP3" s="10">
        <f t="shared" ref="AP3:AP13" si="13">IF(AO3="tak",$C3*$B3,0)</f>
        <v>0</v>
      </c>
      <c r="AQ3" s="96">
        <v>0</v>
      </c>
      <c r="AR3" s="96">
        <v>0</v>
      </c>
      <c r="AS3" s="96">
        <f t="shared" ref="AS3:AS13" si="14">AQ3*AR3</f>
        <v>0</v>
      </c>
      <c r="AT3" s="96">
        <v>0</v>
      </c>
      <c r="AU3" s="96"/>
      <c r="AV3" s="96">
        <v>0</v>
      </c>
      <c r="AW3" s="96">
        <v>0</v>
      </c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</row>
    <row r="4" spans="1:366" s="63" customFormat="1" ht="15" customHeight="1" x14ac:dyDescent="0.45">
      <c r="A4" s="39" t="s">
        <v>73</v>
      </c>
      <c r="B4" s="18">
        <v>909</v>
      </c>
      <c r="C4" s="18">
        <v>4.5</v>
      </c>
      <c r="D4" s="18"/>
      <c r="E4" s="18" t="s">
        <v>155</v>
      </c>
      <c r="F4" s="19" t="s">
        <v>24</v>
      </c>
      <c r="G4" s="19">
        <f t="shared" si="0"/>
        <v>4090.5</v>
      </c>
      <c r="H4" s="19" t="s">
        <v>23</v>
      </c>
      <c r="I4" s="19">
        <f t="shared" si="1"/>
        <v>0</v>
      </c>
      <c r="J4" s="19" t="s">
        <v>23</v>
      </c>
      <c r="K4" s="19">
        <f t="shared" si="2"/>
        <v>0</v>
      </c>
      <c r="L4" s="19" t="s">
        <v>23</v>
      </c>
      <c r="M4" s="19">
        <f t="shared" si="3"/>
        <v>0</v>
      </c>
      <c r="N4" s="20">
        <f t="shared" ref="N4:N13" si="15">IF(AC4="tak",1*0.5,IF(AQ4&gt;0,1*0.5,2*0.5))</f>
        <v>0.5</v>
      </c>
      <c r="O4" s="20">
        <f t="shared" si="4"/>
        <v>454.5</v>
      </c>
      <c r="P4" s="20">
        <v>909</v>
      </c>
      <c r="Q4" s="20"/>
      <c r="R4" s="20">
        <v>909</v>
      </c>
      <c r="S4" s="20">
        <v>1</v>
      </c>
      <c r="T4" s="20">
        <v>0</v>
      </c>
      <c r="U4" s="20">
        <v>0</v>
      </c>
      <c r="V4" s="20">
        <v>0</v>
      </c>
      <c r="W4" s="124" t="s">
        <v>23</v>
      </c>
      <c r="X4" s="124">
        <f t="shared" si="5"/>
        <v>0</v>
      </c>
      <c r="Y4" s="124" t="s">
        <v>23</v>
      </c>
      <c r="Z4" s="124">
        <f t="shared" si="6"/>
        <v>0</v>
      </c>
      <c r="AA4" s="10" t="s">
        <v>24</v>
      </c>
      <c r="AB4" s="10">
        <f t="shared" si="7"/>
        <v>4090.5</v>
      </c>
      <c r="AC4" s="10" t="s">
        <v>24</v>
      </c>
      <c r="AD4" s="10">
        <f t="shared" ref="AD4" si="16">IF(AC4="tak",1.5*$B4,0)</f>
        <v>1363.5</v>
      </c>
      <c r="AE4" s="10">
        <v>15</v>
      </c>
      <c r="AF4" s="10">
        <v>0</v>
      </c>
      <c r="AG4" s="21">
        <v>0</v>
      </c>
      <c r="AH4" s="21">
        <v>0</v>
      </c>
      <c r="AI4" s="22">
        <f>(IF($F4="tak",IF($E4="bitumiczna",$D9*$B4,($B4*$C4-$G4)),0))</f>
        <v>0</v>
      </c>
      <c r="AJ4" s="22">
        <f t="shared" si="9"/>
        <v>0</v>
      </c>
      <c r="AK4" s="22">
        <f t="shared" si="10"/>
        <v>0</v>
      </c>
      <c r="AL4" s="22">
        <f t="shared" si="11"/>
        <v>0</v>
      </c>
      <c r="AM4" s="10" t="s">
        <v>23</v>
      </c>
      <c r="AN4" s="10">
        <f t="shared" ref="AN4" si="17">IF(AM4="tak",$C4*$B4,0)</f>
        <v>0</v>
      </c>
      <c r="AO4" s="10" t="s">
        <v>23</v>
      </c>
      <c r="AP4" s="10">
        <f t="shared" ref="AP4" si="18">IF(AO4="tak",$C4*$B4,0)</f>
        <v>0</v>
      </c>
      <c r="AQ4" s="96">
        <v>0</v>
      </c>
      <c r="AR4" s="96">
        <v>0</v>
      </c>
      <c r="AS4" s="96">
        <f t="shared" ref="AS4" si="19">AQ4*AR4</f>
        <v>0</v>
      </c>
      <c r="AT4" s="96">
        <v>0</v>
      </c>
      <c r="AU4" s="96"/>
      <c r="AV4" s="96">
        <v>0</v>
      </c>
      <c r="AW4" s="96">
        <v>0</v>
      </c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</row>
    <row r="5" spans="1:366" s="63" customFormat="1" ht="15" customHeight="1" x14ac:dyDescent="0.45">
      <c r="A5" s="39" t="s">
        <v>73</v>
      </c>
      <c r="B5" s="18">
        <v>79</v>
      </c>
      <c r="C5" s="18">
        <v>4.5</v>
      </c>
      <c r="D5" s="18"/>
      <c r="E5" s="18" t="s">
        <v>155</v>
      </c>
      <c r="F5" s="19" t="s">
        <v>24</v>
      </c>
      <c r="G5" s="19">
        <f t="shared" si="0"/>
        <v>189</v>
      </c>
      <c r="H5" s="19" t="s">
        <v>23</v>
      </c>
      <c r="I5" s="19">
        <f t="shared" si="1"/>
        <v>0</v>
      </c>
      <c r="J5" s="19" t="s">
        <v>23</v>
      </c>
      <c r="K5" s="19">
        <f t="shared" si="2"/>
        <v>0</v>
      </c>
      <c r="L5" s="19" t="s">
        <v>23</v>
      </c>
      <c r="M5" s="19">
        <f t="shared" si="3"/>
        <v>0</v>
      </c>
      <c r="N5" s="20">
        <f t="shared" si="15"/>
        <v>1</v>
      </c>
      <c r="O5" s="20">
        <f t="shared" si="4"/>
        <v>42</v>
      </c>
      <c r="P5" s="20">
        <v>42</v>
      </c>
      <c r="Q5" s="20"/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124" t="s">
        <v>23</v>
      </c>
      <c r="X5" s="124">
        <f t="shared" si="5"/>
        <v>0</v>
      </c>
      <c r="Y5" s="124" t="s">
        <v>23</v>
      </c>
      <c r="Z5" s="124">
        <f t="shared" si="6"/>
        <v>0</v>
      </c>
      <c r="AA5" s="10" t="s">
        <v>24</v>
      </c>
      <c r="AB5" s="10">
        <f t="shared" si="7"/>
        <v>355.5</v>
      </c>
      <c r="AC5" s="10" t="s">
        <v>23</v>
      </c>
      <c r="AD5" s="10">
        <f t="shared" si="8"/>
        <v>0</v>
      </c>
      <c r="AE5" s="10">
        <v>0</v>
      </c>
      <c r="AF5" s="10">
        <v>0</v>
      </c>
      <c r="AG5" s="21">
        <v>0</v>
      </c>
      <c r="AH5" s="21">
        <f t="shared" ref="AH5:AH12" si="20">B5-P5-R5</f>
        <v>37</v>
      </c>
      <c r="AI5" s="22">
        <f>(IF($F5="tak",IF($E5="bitumiczna",$D10*$B5,($B5*$C5-$G5)),0))</f>
        <v>166.5</v>
      </c>
      <c r="AJ5" s="22">
        <f t="shared" si="9"/>
        <v>0</v>
      </c>
      <c r="AK5" s="22">
        <f t="shared" si="10"/>
        <v>0</v>
      </c>
      <c r="AL5" s="22">
        <f t="shared" si="11"/>
        <v>37</v>
      </c>
      <c r="AM5" s="10" t="s">
        <v>23</v>
      </c>
      <c r="AN5" s="10">
        <f t="shared" si="12"/>
        <v>0</v>
      </c>
      <c r="AO5" s="10" t="s">
        <v>23</v>
      </c>
      <c r="AP5" s="10">
        <f t="shared" si="13"/>
        <v>0</v>
      </c>
      <c r="AQ5" s="96">
        <v>0</v>
      </c>
      <c r="AR5" s="96">
        <v>0</v>
      </c>
      <c r="AS5" s="96">
        <f t="shared" si="14"/>
        <v>0</v>
      </c>
      <c r="AT5" s="96">
        <v>0</v>
      </c>
      <c r="AU5" s="96"/>
      <c r="AV5" s="96">
        <v>0</v>
      </c>
      <c r="AW5" s="96">
        <v>0</v>
      </c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</row>
    <row r="6" spans="1:366" s="63" customFormat="1" ht="15" customHeight="1" x14ac:dyDescent="0.45">
      <c r="A6" s="39" t="s">
        <v>74</v>
      </c>
      <c r="B6" s="18">
        <v>48</v>
      </c>
      <c r="C6" s="18">
        <v>4</v>
      </c>
      <c r="D6" s="18"/>
      <c r="E6" s="18" t="s">
        <v>153</v>
      </c>
      <c r="F6" s="19" t="s">
        <v>24</v>
      </c>
      <c r="G6" s="19">
        <f t="shared" si="0"/>
        <v>192</v>
      </c>
      <c r="H6" s="19" t="s">
        <v>23</v>
      </c>
      <c r="I6" s="19">
        <f t="shared" si="1"/>
        <v>0</v>
      </c>
      <c r="J6" s="19" t="s">
        <v>23</v>
      </c>
      <c r="K6" s="19">
        <f t="shared" si="2"/>
        <v>0</v>
      </c>
      <c r="L6" s="19" t="s">
        <v>23</v>
      </c>
      <c r="M6" s="19">
        <f t="shared" si="3"/>
        <v>0</v>
      </c>
      <c r="N6" s="20">
        <f t="shared" si="15"/>
        <v>1</v>
      </c>
      <c r="O6" s="20">
        <f t="shared" si="4"/>
        <v>48</v>
      </c>
      <c r="P6" s="20">
        <v>48</v>
      </c>
      <c r="Q6" s="20"/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124" t="s">
        <v>23</v>
      </c>
      <c r="X6" s="124">
        <f t="shared" si="5"/>
        <v>0</v>
      </c>
      <c r="Y6" s="124" t="s">
        <v>23</v>
      </c>
      <c r="Z6" s="124">
        <f t="shared" si="6"/>
        <v>0</v>
      </c>
      <c r="AA6" s="10" t="s">
        <v>24</v>
      </c>
      <c r="AB6" s="10">
        <f t="shared" si="7"/>
        <v>192</v>
      </c>
      <c r="AC6" s="10" t="s">
        <v>23</v>
      </c>
      <c r="AD6" s="10">
        <f t="shared" si="8"/>
        <v>0</v>
      </c>
      <c r="AE6" s="10">
        <v>2</v>
      </c>
      <c r="AF6" s="10">
        <v>0</v>
      </c>
      <c r="AG6" s="21">
        <v>0</v>
      </c>
      <c r="AH6" s="21">
        <f t="shared" si="20"/>
        <v>0</v>
      </c>
      <c r="AI6" s="22">
        <f>(IF($F6="tak",IF($E6="bitumiczna",$D4*$B6,($B6*$C6-$G6)),0))</f>
        <v>0</v>
      </c>
      <c r="AJ6" s="22">
        <f t="shared" si="9"/>
        <v>0</v>
      </c>
      <c r="AK6" s="22">
        <f t="shared" si="10"/>
        <v>0</v>
      </c>
      <c r="AL6" s="22">
        <f t="shared" si="11"/>
        <v>0</v>
      </c>
      <c r="AM6" s="10" t="s">
        <v>23</v>
      </c>
      <c r="AN6" s="10">
        <f t="shared" si="12"/>
        <v>0</v>
      </c>
      <c r="AO6" s="10" t="s">
        <v>23</v>
      </c>
      <c r="AP6" s="10">
        <f t="shared" si="13"/>
        <v>0</v>
      </c>
      <c r="AQ6" s="96">
        <v>0</v>
      </c>
      <c r="AR6" s="96">
        <v>0</v>
      </c>
      <c r="AS6" s="96">
        <f t="shared" si="14"/>
        <v>0</v>
      </c>
      <c r="AT6" s="96">
        <v>0</v>
      </c>
      <c r="AU6" s="96"/>
      <c r="AV6" s="96">
        <v>0</v>
      </c>
      <c r="AW6" s="96">
        <v>0</v>
      </c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</row>
    <row r="7" spans="1:366" s="63" customFormat="1" ht="15" customHeight="1" x14ac:dyDescent="0.45">
      <c r="A7" s="39" t="s">
        <v>75</v>
      </c>
      <c r="B7" s="18">
        <v>110</v>
      </c>
      <c r="C7" s="18">
        <v>4.5</v>
      </c>
      <c r="D7" s="18"/>
      <c r="E7" s="18" t="s">
        <v>153</v>
      </c>
      <c r="F7" s="19" t="s">
        <v>24</v>
      </c>
      <c r="G7" s="19">
        <f t="shared" si="0"/>
        <v>409.5</v>
      </c>
      <c r="H7" s="19" t="s">
        <v>23</v>
      </c>
      <c r="I7" s="19">
        <f t="shared" si="1"/>
        <v>0</v>
      </c>
      <c r="J7" s="19" t="s">
        <v>23</v>
      </c>
      <c r="K7" s="19">
        <f t="shared" si="2"/>
        <v>0</v>
      </c>
      <c r="L7" s="19" t="s">
        <v>23</v>
      </c>
      <c r="M7" s="19">
        <f t="shared" si="3"/>
        <v>0</v>
      </c>
      <c r="N7" s="20">
        <f t="shared" si="15"/>
        <v>0.5</v>
      </c>
      <c r="O7" s="20">
        <f t="shared" si="4"/>
        <v>45.5</v>
      </c>
      <c r="P7" s="20">
        <v>91</v>
      </c>
      <c r="Q7" s="20"/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124" t="s">
        <v>23</v>
      </c>
      <c r="X7" s="124">
        <f t="shared" si="5"/>
        <v>0</v>
      </c>
      <c r="Y7" s="124" t="s">
        <v>23</v>
      </c>
      <c r="Z7" s="124">
        <f t="shared" si="6"/>
        <v>0</v>
      </c>
      <c r="AA7" s="10" t="s">
        <v>24</v>
      </c>
      <c r="AB7" s="10">
        <f t="shared" si="7"/>
        <v>495</v>
      </c>
      <c r="AC7" s="10" t="s">
        <v>24</v>
      </c>
      <c r="AD7" s="10">
        <f t="shared" si="8"/>
        <v>165</v>
      </c>
      <c r="AE7" s="10">
        <v>4</v>
      </c>
      <c r="AF7" s="10">
        <v>0</v>
      </c>
      <c r="AG7" s="21">
        <v>0</v>
      </c>
      <c r="AH7" s="21">
        <f t="shared" si="20"/>
        <v>19</v>
      </c>
      <c r="AI7" s="22">
        <f>(IF($F7="tak",IF($E7="bitumiczna",$D5*$B7,($B7*$C7-$G7)),0))</f>
        <v>85.5</v>
      </c>
      <c r="AJ7" s="22">
        <f t="shared" si="9"/>
        <v>0</v>
      </c>
      <c r="AK7" s="22">
        <f t="shared" si="10"/>
        <v>0</v>
      </c>
      <c r="AL7" s="22">
        <f t="shared" si="11"/>
        <v>9.5</v>
      </c>
      <c r="AM7" s="10" t="s">
        <v>23</v>
      </c>
      <c r="AN7" s="10">
        <f t="shared" si="12"/>
        <v>0</v>
      </c>
      <c r="AO7" s="10" t="s">
        <v>23</v>
      </c>
      <c r="AP7" s="10">
        <f t="shared" si="13"/>
        <v>0</v>
      </c>
      <c r="AQ7" s="96">
        <v>0</v>
      </c>
      <c r="AR7" s="96">
        <v>0</v>
      </c>
      <c r="AS7" s="96">
        <f t="shared" si="14"/>
        <v>0</v>
      </c>
      <c r="AT7" s="96">
        <v>0</v>
      </c>
      <c r="AU7" s="96"/>
      <c r="AV7" s="96">
        <v>0</v>
      </c>
      <c r="AW7" s="96">
        <v>0</v>
      </c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</row>
    <row r="8" spans="1:366" s="63" customFormat="1" ht="15" customHeight="1" x14ac:dyDescent="0.45">
      <c r="A8" s="39" t="s">
        <v>76</v>
      </c>
      <c r="B8" s="18">
        <v>110</v>
      </c>
      <c r="C8" s="18">
        <v>4</v>
      </c>
      <c r="D8" s="18"/>
      <c r="E8" s="18" t="s">
        <v>153</v>
      </c>
      <c r="F8" s="19" t="s">
        <v>24</v>
      </c>
      <c r="G8" s="19">
        <f t="shared" si="0"/>
        <v>240</v>
      </c>
      <c r="H8" s="19" t="s">
        <v>23</v>
      </c>
      <c r="I8" s="19">
        <f t="shared" si="1"/>
        <v>0</v>
      </c>
      <c r="J8" s="19" t="s">
        <v>23</v>
      </c>
      <c r="K8" s="19">
        <f t="shared" si="2"/>
        <v>0</v>
      </c>
      <c r="L8" s="19" t="s">
        <v>23</v>
      </c>
      <c r="M8" s="19">
        <f t="shared" si="3"/>
        <v>0</v>
      </c>
      <c r="N8" s="20">
        <f t="shared" si="15"/>
        <v>1</v>
      </c>
      <c r="O8" s="20">
        <f t="shared" si="4"/>
        <v>60</v>
      </c>
      <c r="P8" s="20">
        <v>60</v>
      </c>
      <c r="Q8" s="20"/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124" t="s">
        <v>23</v>
      </c>
      <c r="X8" s="124">
        <f t="shared" si="5"/>
        <v>0</v>
      </c>
      <c r="Y8" s="124" t="s">
        <v>23</v>
      </c>
      <c r="Z8" s="124">
        <f t="shared" si="6"/>
        <v>0</v>
      </c>
      <c r="AA8" s="10" t="s">
        <v>24</v>
      </c>
      <c r="AB8" s="10">
        <f t="shared" si="7"/>
        <v>440</v>
      </c>
      <c r="AC8" s="10" t="s">
        <v>23</v>
      </c>
      <c r="AD8" s="10">
        <f t="shared" si="8"/>
        <v>0</v>
      </c>
      <c r="AE8" s="10">
        <v>1</v>
      </c>
      <c r="AF8" s="10">
        <v>0</v>
      </c>
      <c r="AG8" s="21">
        <v>0</v>
      </c>
      <c r="AH8" s="21">
        <f t="shared" si="20"/>
        <v>50</v>
      </c>
      <c r="AI8" s="22">
        <f>(IF($F8="tak",IF($E8="bitumiczna",$D8*$B8,($B8*$C8-$G8)),0))</f>
        <v>200</v>
      </c>
      <c r="AJ8" s="22">
        <f t="shared" si="9"/>
        <v>0</v>
      </c>
      <c r="AK8" s="22">
        <f t="shared" si="10"/>
        <v>0</v>
      </c>
      <c r="AL8" s="22">
        <f t="shared" si="11"/>
        <v>50</v>
      </c>
      <c r="AM8" s="10" t="s">
        <v>23</v>
      </c>
      <c r="AN8" s="10">
        <f t="shared" si="12"/>
        <v>0</v>
      </c>
      <c r="AO8" s="10" t="s">
        <v>23</v>
      </c>
      <c r="AP8" s="10">
        <f t="shared" si="13"/>
        <v>0</v>
      </c>
      <c r="AQ8" s="96">
        <v>0</v>
      </c>
      <c r="AR8" s="96">
        <v>0</v>
      </c>
      <c r="AS8" s="96">
        <f t="shared" si="14"/>
        <v>0</v>
      </c>
      <c r="AT8" s="96">
        <v>0</v>
      </c>
      <c r="AU8" s="96"/>
      <c r="AV8" s="96">
        <v>0</v>
      </c>
      <c r="AW8" s="96">
        <v>0</v>
      </c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</row>
    <row r="9" spans="1:366" s="63" customFormat="1" ht="15" customHeight="1" x14ac:dyDescent="0.45">
      <c r="A9" s="39" t="s">
        <v>77</v>
      </c>
      <c r="B9" s="18">
        <v>80</v>
      </c>
      <c r="C9" s="18">
        <v>4.5</v>
      </c>
      <c r="D9" s="18">
        <v>0.5</v>
      </c>
      <c r="E9" s="18" t="s">
        <v>154</v>
      </c>
      <c r="F9" s="19" t="s">
        <v>24</v>
      </c>
      <c r="G9" s="19">
        <f t="shared" si="0"/>
        <v>125</v>
      </c>
      <c r="H9" s="19" t="s">
        <v>24</v>
      </c>
      <c r="I9" s="19">
        <f t="shared" si="1"/>
        <v>125</v>
      </c>
      <c r="J9" s="19" t="s">
        <v>23</v>
      </c>
      <c r="K9" s="19">
        <f t="shared" si="2"/>
        <v>0</v>
      </c>
      <c r="L9" s="19" t="s">
        <v>23</v>
      </c>
      <c r="M9" s="19">
        <f t="shared" si="3"/>
        <v>0</v>
      </c>
      <c r="N9" s="20">
        <f t="shared" si="15"/>
        <v>0.5</v>
      </c>
      <c r="O9" s="20">
        <f t="shared" si="4"/>
        <v>25</v>
      </c>
      <c r="P9" s="20">
        <v>50</v>
      </c>
      <c r="Q9" s="20"/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124" t="s">
        <v>23</v>
      </c>
      <c r="X9" s="124">
        <f t="shared" si="5"/>
        <v>0</v>
      </c>
      <c r="Y9" s="124" t="s">
        <v>23</v>
      </c>
      <c r="Z9" s="124">
        <f t="shared" si="6"/>
        <v>0</v>
      </c>
      <c r="AA9" s="10" t="s">
        <v>24</v>
      </c>
      <c r="AB9" s="10">
        <f t="shared" si="7"/>
        <v>360</v>
      </c>
      <c r="AC9" s="10" t="s">
        <v>24</v>
      </c>
      <c r="AD9" s="10">
        <f t="shared" si="8"/>
        <v>120</v>
      </c>
      <c r="AE9" s="10">
        <v>0</v>
      </c>
      <c r="AF9" s="10">
        <v>0</v>
      </c>
      <c r="AG9" s="21">
        <v>0</v>
      </c>
      <c r="AH9" s="21">
        <f t="shared" si="20"/>
        <v>30</v>
      </c>
      <c r="AI9" s="22">
        <f t="shared" ref="AI9:AI11" si="21">(IF($F9="tak",IF($E9="bitumiczna",$D9*$B9,($B9*$C9-$G9)),0))</f>
        <v>40</v>
      </c>
      <c r="AJ9" s="22">
        <f t="shared" si="9"/>
        <v>40</v>
      </c>
      <c r="AK9" s="22">
        <f t="shared" si="10"/>
        <v>0</v>
      </c>
      <c r="AL9" s="22">
        <f t="shared" si="11"/>
        <v>15</v>
      </c>
      <c r="AM9" s="10" t="s">
        <v>23</v>
      </c>
      <c r="AN9" s="10">
        <f t="shared" si="12"/>
        <v>0</v>
      </c>
      <c r="AO9" s="10" t="s">
        <v>23</v>
      </c>
      <c r="AP9" s="10">
        <f t="shared" si="13"/>
        <v>0</v>
      </c>
      <c r="AQ9" s="96">
        <v>0</v>
      </c>
      <c r="AR9" s="96">
        <v>0</v>
      </c>
      <c r="AS9" s="96">
        <f t="shared" si="14"/>
        <v>0</v>
      </c>
      <c r="AT9" s="96">
        <v>0</v>
      </c>
      <c r="AU9" s="96"/>
      <c r="AV9" s="96">
        <v>0</v>
      </c>
      <c r="AW9" s="96">
        <v>0</v>
      </c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</row>
    <row r="10" spans="1:366" s="63" customFormat="1" ht="15" customHeight="1" x14ac:dyDescent="0.45">
      <c r="A10" s="39" t="s">
        <v>78</v>
      </c>
      <c r="B10" s="18">
        <v>230</v>
      </c>
      <c r="C10" s="18">
        <v>4.5</v>
      </c>
      <c r="D10" s="18">
        <v>0.5</v>
      </c>
      <c r="E10" s="18" t="s">
        <v>154</v>
      </c>
      <c r="F10" s="19" t="s">
        <v>24</v>
      </c>
      <c r="G10" s="19">
        <f t="shared" si="0"/>
        <v>575</v>
      </c>
      <c r="H10" s="19" t="s">
        <v>24</v>
      </c>
      <c r="I10" s="19">
        <f t="shared" si="1"/>
        <v>575</v>
      </c>
      <c r="J10" s="19" t="s">
        <v>23</v>
      </c>
      <c r="K10" s="19">
        <f t="shared" si="2"/>
        <v>0</v>
      </c>
      <c r="L10" s="19" t="s">
        <v>23</v>
      </c>
      <c r="M10" s="19">
        <f t="shared" si="3"/>
        <v>0</v>
      </c>
      <c r="N10" s="20">
        <f t="shared" si="15"/>
        <v>0.5</v>
      </c>
      <c r="O10" s="20">
        <f t="shared" si="4"/>
        <v>115</v>
      </c>
      <c r="P10" s="20">
        <v>230</v>
      </c>
      <c r="Q10" s="20"/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124" t="s">
        <v>23</v>
      </c>
      <c r="X10" s="124">
        <f t="shared" si="5"/>
        <v>0</v>
      </c>
      <c r="Y10" s="124" t="s">
        <v>23</v>
      </c>
      <c r="Z10" s="124">
        <f t="shared" si="6"/>
        <v>0</v>
      </c>
      <c r="AA10" s="10" t="s">
        <v>24</v>
      </c>
      <c r="AB10" s="10">
        <f t="shared" si="7"/>
        <v>1035</v>
      </c>
      <c r="AC10" s="10" t="s">
        <v>24</v>
      </c>
      <c r="AD10" s="10">
        <f t="shared" si="8"/>
        <v>345</v>
      </c>
      <c r="AE10" s="10">
        <v>6</v>
      </c>
      <c r="AF10" s="10">
        <v>0</v>
      </c>
      <c r="AG10" s="21">
        <v>0</v>
      </c>
      <c r="AH10" s="21">
        <f t="shared" si="20"/>
        <v>0</v>
      </c>
      <c r="AI10" s="22">
        <f t="shared" si="21"/>
        <v>115</v>
      </c>
      <c r="AJ10" s="22">
        <f t="shared" si="9"/>
        <v>115</v>
      </c>
      <c r="AK10" s="22">
        <f t="shared" si="10"/>
        <v>0</v>
      </c>
      <c r="AL10" s="22">
        <f t="shared" si="11"/>
        <v>0</v>
      </c>
      <c r="AM10" s="10" t="s">
        <v>23</v>
      </c>
      <c r="AN10" s="10">
        <f t="shared" si="12"/>
        <v>0</v>
      </c>
      <c r="AO10" s="10" t="s">
        <v>23</v>
      </c>
      <c r="AP10" s="10">
        <f t="shared" si="13"/>
        <v>0</v>
      </c>
      <c r="AQ10" s="96">
        <v>0</v>
      </c>
      <c r="AR10" s="96">
        <v>0</v>
      </c>
      <c r="AS10" s="96">
        <f t="shared" si="14"/>
        <v>0</v>
      </c>
      <c r="AT10" s="96">
        <v>0</v>
      </c>
      <c r="AU10" s="96"/>
      <c r="AV10" s="96">
        <v>0</v>
      </c>
      <c r="AW10" s="96">
        <v>0</v>
      </c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</row>
    <row r="11" spans="1:366" s="63" customFormat="1" ht="15" customHeight="1" x14ac:dyDescent="0.45">
      <c r="A11" s="39" t="s">
        <v>79</v>
      </c>
      <c r="B11" s="18">
        <v>61</v>
      </c>
      <c r="C11" s="18">
        <v>4.5</v>
      </c>
      <c r="D11" s="18"/>
      <c r="E11" s="18" t="s">
        <v>153</v>
      </c>
      <c r="F11" s="19" t="s">
        <v>24</v>
      </c>
      <c r="G11" s="19">
        <f t="shared" si="0"/>
        <v>0</v>
      </c>
      <c r="H11" s="19" t="s">
        <v>23</v>
      </c>
      <c r="I11" s="19">
        <f t="shared" si="1"/>
        <v>0</v>
      </c>
      <c r="J11" s="19" t="s">
        <v>23</v>
      </c>
      <c r="K11" s="19">
        <f t="shared" si="2"/>
        <v>0</v>
      </c>
      <c r="L11" s="19" t="s">
        <v>23</v>
      </c>
      <c r="M11" s="19">
        <f t="shared" si="3"/>
        <v>0</v>
      </c>
      <c r="N11" s="20">
        <f t="shared" si="15"/>
        <v>1</v>
      </c>
      <c r="O11" s="20">
        <f t="shared" si="4"/>
        <v>0</v>
      </c>
      <c r="P11" s="20">
        <v>0</v>
      </c>
      <c r="Q11" s="20"/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124" t="s">
        <v>23</v>
      </c>
      <c r="X11" s="124">
        <f t="shared" si="5"/>
        <v>0</v>
      </c>
      <c r="Y11" s="124" t="s">
        <v>23</v>
      </c>
      <c r="Z11" s="124">
        <f t="shared" si="6"/>
        <v>0</v>
      </c>
      <c r="AA11" s="10" t="s">
        <v>24</v>
      </c>
      <c r="AB11" s="10">
        <f t="shared" si="7"/>
        <v>274.5</v>
      </c>
      <c r="AC11" s="10" t="s">
        <v>23</v>
      </c>
      <c r="AD11" s="10">
        <f t="shared" si="8"/>
        <v>0</v>
      </c>
      <c r="AE11" s="10">
        <v>1</v>
      </c>
      <c r="AF11" s="10">
        <v>0</v>
      </c>
      <c r="AG11" s="21">
        <v>0</v>
      </c>
      <c r="AH11" s="21">
        <f t="shared" si="20"/>
        <v>61</v>
      </c>
      <c r="AI11" s="22">
        <f t="shared" si="21"/>
        <v>274.5</v>
      </c>
      <c r="AJ11" s="22">
        <f t="shared" si="9"/>
        <v>0</v>
      </c>
      <c r="AK11" s="22">
        <f t="shared" si="10"/>
        <v>0</v>
      </c>
      <c r="AL11" s="22">
        <f t="shared" si="11"/>
        <v>61</v>
      </c>
      <c r="AM11" s="10" t="s">
        <v>23</v>
      </c>
      <c r="AN11" s="10">
        <f t="shared" si="12"/>
        <v>0</v>
      </c>
      <c r="AO11" s="10" t="s">
        <v>23</v>
      </c>
      <c r="AP11" s="10">
        <f t="shared" si="13"/>
        <v>0</v>
      </c>
      <c r="AQ11" s="96">
        <v>0</v>
      </c>
      <c r="AR11" s="96">
        <v>0</v>
      </c>
      <c r="AS11" s="96">
        <f t="shared" si="14"/>
        <v>0</v>
      </c>
      <c r="AT11" s="96">
        <v>0</v>
      </c>
      <c r="AU11" s="96"/>
      <c r="AV11" s="96">
        <v>0</v>
      </c>
      <c r="AW11" s="96">
        <v>0</v>
      </c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</row>
    <row r="12" spans="1:366" s="63" customFormat="1" ht="15" customHeight="1" x14ac:dyDescent="0.45">
      <c r="A12" s="39" t="s">
        <v>80</v>
      </c>
      <c r="B12" s="18">
        <v>144</v>
      </c>
      <c r="C12" s="18">
        <v>4.5</v>
      </c>
      <c r="D12" s="18"/>
      <c r="E12" s="18" t="s">
        <v>153</v>
      </c>
      <c r="F12" s="19" t="s">
        <v>24</v>
      </c>
      <c r="G12" s="19">
        <f t="shared" si="0"/>
        <v>76.5</v>
      </c>
      <c r="H12" s="19" t="s">
        <v>23</v>
      </c>
      <c r="I12" s="19">
        <f t="shared" si="1"/>
        <v>0</v>
      </c>
      <c r="J12" s="19" t="s">
        <v>23</v>
      </c>
      <c r="K12" s="19">
        <f t="shared" si="2"/>
        <v>0</v>
      </c>
      <c r="L12" s="19" t="s">
        <v>23</v>
      </c>
      <c r="M12" s="19">
        <f t="shared" si="3"/>
        <v>0</v>
      </c>
      <c r="N12" s="20">
        <f t="shared" si="15"/>
        <v>1</v>
      </c>
      <c r="O12" s="20">
        <f t="shared" si="4"/>
        <v>17</v>
      </c>
      <c r="P12" s="20">
        <v>17</v>
      </c>
      <c r="Q12" s="20"/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124" t="s">
        <v>23</v>
      </c>
      <c r="X12" s="124">
        <f t="shared" si="5"/>
        <v>0</v>
      </c>
      <c r="Y12" s="124" t="s">
        <v>23</v>
      </c>
      <c r="Z12" s="124">
        <f t="shared" si="6"/>
        <v>0</v>
      </c>
      <c r="AA12" s="10" t="s">
        <v>24</v>
      </c>
      <c r="AB12" s="10">
        <f t="shared" si="7"/>
        <v>648</v>
      </c>
      <c r="AC12" s="10" t="s">
        <v>23</v>
      </c>
      <c r="AD12" s="10">
        <f t="shared" si="8"/>
        <v>0</v>
      </c>
      <c r="AE12" s="10">
        <v>0</v>
      </c>
      <c r="AF12" s="10">
        <v>0</v>
      </c>
      <c r="AG12" s="21">
        <v>0</v>
      </c>
      <c r="AH12" s="21">
        <f t="shared" si="20"/>
        <v>127</v>
      </c>
      <c r="AI12" s="22">
        <f>(IF($F12="tak",IF($E12="bitumiczna",$D12*$B12,($B12*$C12-$G12)),0))</f>
        <v>571.5</v>
      </c>
      <c r="AJ12" s="22">
        <f t="shared" si="9"/>
        <v>0</v>
      </c>
      <c r="AK12" s="22">
        <f t="shared" si="10"/>
        <v>0</v>
      </c>
      <c r="AL12" s="22">
        <f t="shared" si="11"/>
        <v>127</v>
      </c>
      <c r="AM12" s="10" t="s">
        <v>23</v>
      </c>
      <c r="AN12" s="10">
        <f t="shared" si="12"/>
        <v>0</v>
      </c>
      <c r="AO12" s="10" t="s">
        <v>23</v>
      </c>
      <c r="AP12" s="10">
        <f t="shared" si="13"/>
        <v>0</v>
      </c>
      <c r="AQ12" s="96">
        <v>0</v>
      </c>
      <c r="AR12" s="96">
        <v>0</v>
      </c>
      <c r="AS12" s="96">
        <f t="shared" si="14"/>
        <v>0</v>
      </c>
      <c r="AT12" s="96">
        <v>0</v>
      </c>
      <c r="AU12" s="96"/>
      <c r="AV12" s="96">
        <v>0</v>
      </c>
      <c r="AW12" s="96">
        <v>0</v>
      </c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</row>
    <row r="13" spans="1:366" s="63" customFormat="1" ht="15" customHeight="1" x14ac:dyDescent="0.45">
      <c r="A13" s="39" t="s">
        <v>81</v>
      </c>
      <c r="B13" s="18">
        <v>355</v>
      </c>
      <c r="C13" s="18">
        <v>4</v>
      </c>
      <c r="D13" s="18"/>
      <c r="E13" s="18" t="s">
        <v>153</v>
      </c>
      <c r="F13" s="19" t="s">
        <v>24</v>
      </c>
      <c r="G13" s="19">
        <f t="shared" si="0"/>
        <v>1420</v>
      </c>
      <c r="H13" s="19" t="s">
        <v>23</v>
      </c>
      <c r="I13" s="19">
        <f t="shared" si="1"/>
        <v>0</v>
      </c>
      <c r="J13" s="19" t="s">
        <v>23</v>
      </c>
      <c r="K13" s="19">
        <f t="shared" si="2"/>
        <v>0</v>
      </c>
      <c r="L13" s="19" t="s">
        <v>23</v>
      </c>
      <c r="M13" s="19">
        <f t="shared" si="3"/>
        <v>0</v>
      </c>
      <c r="N13" s="20">
        <f t="shared" si="15"/>
        <v>1</v>
      </c>
      <c r="O13" s="20">
        <f t="shared" si="4"/>
        <v>355</v>
      </c>
      <c r="P13" s="20">
        <v>0</v>
      </c>
      <c r="Q13" s="20"/>
      <c r="R13" s="20">
        <v>617</v>
      </c>
      <c r="S13" s="20">
        <v>0</v>
      </c>
      <c r="T13" s="20">
        <v>0</v>
      </c>
      <c r="U13" s="20">
        <v>0</v>
      </c>
      <c r="V13" s="20">
        <v>124</v>
      </c>
      <c r="W13" s="124" t="s">
        <v>23</v>
      </c>
      <c r="X13" s="124">
        <f t="shared" si="5"/>
        <v>0</v>
      </c>
      <c r="Y13" s="124" t="s">
        <v>23</v>
      </c>
      <c r="Z13" s="124">
        <f t="shared" si="6"/>
        <v>0</v>
      </c>
      <c r="AA13" s="10" t="s">
        <v>24</v>
      </c>
      <c r="AB13" s="10">
        <f t="shared" si="7"/>
        <v>1420</v>
      </c>
      <c r="AC13" s="10" t="s">
        <v>23</v>
      </c>
      <c r="AD13" s="10">
        <f t="shared" si="8"/>
        <v>0</v>
      </c>
      <c r="AE13" s="10">
        <v>0</v>
      </c>
      <c r="AF13" s="10">
        <v>0</v>
      </c>
      <c r="AG13" s="21">
        <v>0</v>
      </c>
      <c r="AH13" s="21">
        <v>0</v>
      </c>
      <c r="AI13" s="22">
        <f>(IF($F13="tak",IF($E13="bitumiczna",$D13*$B13,($B13*$C13-$G13)),0))</f>
        <v>0</v>
      </c>
      <c r="AJ13" s="22">
        <f t="shared" si="9"/>
        <v>0</v>
      </c>
      <c r="AK13" s="22">
        <f t="shared" si="10"/>
        <v>0</v>
      </c>
      <c r="AL13" s="22">
        <f t="shared" si="11"/>
        <v>0</v>
      </c>
      <c r="AM13" s="10" t="s">
        <v>23</v>
      </c>
      <c r="AN13" s="10">
        <f t="shared" si="12"/>
        <v>0</v>
      </c>
      <c r="AO13" s="10" t="s">
        <v>23</v>
      </c>
      <c r="AP13" s="10">
        <f t="shared" si="13"/>
        <v>0</v>
      </c>
      <c r="AQ13" s="96">
        <v>0</v>
      </c>
      <c r="AR13" s="96">
        <v>0</v>
      </c>
      <c r="AS13" s="96">
        <f t="shared" si="14"/>
        <v>0</v>
      </c>
      <c r="AT13" s="96">
        <v>0</v>
      </c>
      <c r="AU13" s="96"/>
      <c r="AV13" s="96">
        <v>0</v>
      </c>
      <c r="AW13" s="96">
        <v>0</v>
      </c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</row>
    <row r="14" spans="1:366" s="63" customFormat="1" ht="30" customHeight="1" x14ac:dyDescent="0.45">
      <c r="A14" s="87" t="s">
        <v>172</v>
      </c>
      <c r="B14" s="18"/>
      <c r="C14" s="18"/>
      <c r="D14" s="18"/>
      <c r="E14" s="18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>
        <v>0</v>
      </c>
      <c r="Q14" s="20"/>
      <c r="R14" s="20">
        <f>(273+1230)</f>
        <v>1503</v>
      </c>
      <c r="S14" s="20">
        <v>0</v>
      </c>
      <c r="T14" s="20">
        <v>0</v>
      </c>
      <c r="U14" s="20">
        <v>0</v>
      </c>
      <c r="V14" s="20"/>
      <c r="W14" s="124"/>
      <c r="X14" s="124"/>
      <c r="Y14" s="124"/>
      <c r="Z14" s="124"/>
      <c r="AA14" s="10"/>
      <c r="AB14" s="10"/>
      <c r="AC14" s="10"/>
      <c r="AD14" s="10"/>
      <c r="AE14" s="10"/>
      <c r="AF14" s="10"/>
      <c r="AG14" s="21"/>
      <c r="AH14" s="21"/>
      <c r="AI14" s="22"/>
      <c r="AJ14" s="22"/>
      <c r="AK14" s="22"/>
      <c r="AL14" s="22"/>
      <c r="AM14" s="10"/>
      <c r="AN14" s="10"/>
      <c r="AO14" s="10"/>
      <c r="AP14" s="10"/>
      <c r="AQ14" s="96"/>
      <c r="AR14" s="96"/>
      <c r="AS14" s="96"/>
      <c r="AT14" s="96"/>
      <c r="AU14" s="96"/>
      <c r="AV14" s="96"/>
      <c r="AW14" s="96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</row>
    <row r="15" spans="1:366" s="63" customFormat="1" ht="15" customHeight="1" x14ac:dyDescent="0.45">
      <c r="A15" s="23" t="s">
        <v>29</v>
      </c>
      <c r="B15" s="24"/>
      <c r="C15" s="24"/>
      <c r="D15" s="24"/>
      <c r="E15" s="24"/>
      <c r="F15" s="24">
        <f>SUM(G3:G13)</f>
        <v>7370</v>
      </c>
      <c r="G15" s="24"/>
      <c r="H15" s="24">
        <f>SUM(I3:I13)</f>
        <v>752.5</v>
      </c>
      <c r="I15" s="24"/>
      <c r="J15" s="24">
        <f>SUM(K3:K13)</f>
        <v>0</v>
      </c>
      <c r="K15" s="24"/>
      <c r="L15" s="24">
        <f>SUM(M3:M13)</f>
        <v>0</v>
      </c>
      <c r="M15" s="24"/>
      <c r="N15" s="25">
        <f>SUM(O3:O13)</f>
        <v>1183</v>
      </c>
      <c r="O15" s="24"/>
      <c r="P15" s="25">
        <f t="shared" ref="P15:U15" si="22">SUM(P3:P14)</f>
        <v>1447</v>
      </c>
      <c r="Q15" s="25">
        <v>222</v>
      </c>
      <c r="R15" s="25">
        <f t="shared" si="22"/>
        <v>3050</v>
      </c>
      <c r="S15" s="25">
        <f t="shared" si="22"/>
        <v>1</v>
      </c>
      <c r="T15" s="25">
        <f t="shared" si="22"/>
        <v>0</v>
      </c>
      <c r="U15" s="25">
        <f t="shared" si="22"/>
        <v>0</v>
      </c>
      <c r="V15" s="25">
        <f>SUM(V3:V13)</f>
        <v>124</v>
      </c>
      <c r="W15" s="25">
        <f>SUM(X3:X13)</f>
        <v>0</v>
      </c>
      <c r="X15" s="25"/>
      <c r="Y15" s="25">
        <f>SUM(Z3:Z13)</f>
        <v>0</v>
      </c>
      <c r="Z15" s="25"/>
      <c r="AA15" s="24">
        <f>SUM(AB3:AB13)</f>
        <v>9415.5</v>
      </c>
      <c r="AB15" s="24"/>
      <c r="AC15" s="25">
        <f>SUM(AD3:AD13)</f>
        <v>1993.5</v>
      </c>
      <c r="AD15" s="24"/>
      <c r="AE15" s="36">
        <f>SUM(AE3:AE13)</f>
        <v>29</v>
      </c>
      <c r="AF15" s="36">
        <f>SUM(AF3:AF13)</f>
        <v>0</v>
      </c>
      <c r="AG15" s="25">
        <f>SUM(AG3:AG13)</f>
        <v>0</v>
      </c>
      <c r="AH15" s="24"/>
      <c r="AI15" s="25">
        <f>SUM(AI3:AI13)</f>
        <v>1453</v>
      </c>
      <c r="AJ15" s="25">
        <f>SUM(AJ3:AJ13)</f>
        <v>155</v>
      </c>
      <c r="AK15" s="25">
        <f>SUM(AK3:AK13)</f>
        <v>0</v>
      </c>
      <c r="AL15" s="25">
        <f>SUM(AL3:AL13)</f>
        <v>299.5</v>
      </c>
      <c r="AM15" s="25">
        <f>SUM(AN3:AN13)</f>
        <v>0</v>
      </c>
      <c r="AN15" s="25"/>
      <c r="AO15" s="25">
        <f>SUM(AP3:AP13)</f>
        <v>0</v>
      </c>
      <c r="AP15" s="24"/>
      <c r="AQ15" s="167">
        <f>SUM(AR3:AR13)</f>
        <v>0</v>
      </c>
      <c r="AR15" s="167"/>
      <c r="AS15" s="60">
        <f>SUM(AS3:AS13)</f>
        <v>0</v>
      </c>
      <c r="AT15" s="25">
        <f>SUM(AT3:AT14)</f>
        <v>0</v>
      </c>
      <c r="AU15" s="132">
        <v>0</v>
      </c>
      <c r="AV15" s="25">
        <f>SUM(AV3:AV14)</f>
        <v>0</v>
      </c>
      <c r="AW15" s="25">
        <f>SUM(AW3:AW14)</f>
        <v>0</v>
      </c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</row>
    <row r="16" spans="1:366" s="63" customFormat="1" ht="15" customHeight="1" x14ac:dyDescent="0.45">
      <c r="A16" s="23" t="s">
        <v>30</v>
      </c>
      <c r="B16" s="30"/>
      <c r="C16" s="30"/>
      <c r="D16" s="30"/>
      <c r="E16" s="30"/>
      <c r="F16" s="30" t="s">
        <v>31</v>
      </c>
      <c r="G16" s="30"/>
      <c r="H16" s="30" t="s">
        <v>31</v>
      </c>
      <c r="I16" s="30"/>
      <c r="J16" s="30" t="s">
        <v>31</v>
      </c>
      <c r="K16" s="30"/>
      <c r="L16" s="30" t="s">
        <v>31</v>
      </c>
      <c r="M16" s="30"/>
      <c r="N16" s="30" t="s">
        <v>31</v>
      </c>
      <c r="O16" s="30"/>
      <c r="P16" s="30" t="s">
        <v>32</v>
      </c>
      <c r="Q16" s="30" t="s">
        <v>32</v>
      </c>
      <c r="R16" s="30" t="s">
        <v>32</v>
      </c>
      <c r="S16" s="30" t="s">
        <v>213</v>
      </c>
      <c r="T16" s="30" t="s">
        <v>32</v>
      </c>
      <c r="U16" s="30" t="s">
        <v>32</v>
      </c>
      <c r="V16" s="30" t="s">
        <v>32</v>
      </c>
      <c r="W16" s="30" t="s">
        <v>31</v>
      </c>
      <c r="X16" s="30"/>
      <c r="Y16" s="30" t="s">
        <v>31</v>
      </c>
      <c r="Z16" s="30"/>
      <c r="AA16" s="30" t="s">
        <v>31</v>
      </c>
      <c r="AB16" s="30"/>
      <c r="AC16" s="30" t="s">
        <v>31</v>
      </c>
      <c r="AD16" s="30"/>
      <c r="AE16" s="30" t="s">
        <v>33</v>
      </c>
      <c r="AF16" s="30" t="s">
        <v>33</v>
      </c>
      <c r="AG16" s="30" t="s">
        <v>32</v>
      </c>
      <c r="AH16" s="30"/>
      <c r="AI16" s="30" t="s">
        <v>31</v>
      </c>
      <c r="AJ16" s="30" t="s">
        <v>31</v>
      </c>
      <c r="AK16" s="30" t="s">
        <v>31</v>
      </c>
      <c r="AL16" s="30" t="s">
        <v>31</v>
      </c>
      <c r="AM16" s="30" t="s">
        <v>31</v>
      </c>
      <c r="AN16" s="30">
        <f>AN3</f>
        <v>0</v>
      </c>
      <c r="AO16" s="30" t="s">
        <v>31</v>
      </c>
      <c r="AP16" s="30">
        <f>AP3</f>
        <v>0</v>
      </c>
      <c r="AQ16" s="152" t="s">
        <v>32</v>
      </c>
      <c r="AR16" s="152"/>
      <c r="AS16" s="30" t="s">
        <v>31</v>
      </c>
      <c r="AT16" s="30" t="s">
        <v>32</v>
      </c>
      <c r="AU16" s="66" t="s">
        <v>32</v>
      </c>
      <c r="AV16" s="30" t="s">
        <v>32</v>
      </c>
      <c r="AW16" s="30" t="s">
        <v>213</v>
      </c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</row>
    <row r="17" spans="1:366" s="63" customFormat="1" ht="15" customHeight="1" x14ac:dyDescent="0.45">
      <c r="A17" s="31" t="s">
        <v>34</v>
      </c>
      <c r="B17" s="32"/>
      <c r="C17" s="32"/>
      <c r="D17" s="32"/>
      <c r="E17" s="32"/>
      <c r="F17" s="32">
        <f>F15*'ZX14'!D3</f>
        <v>0</v>
      </c>
      <c r="G17" s="32"/>
      <c r="H17" s="32">
        <f>H15*'ZX14'!E3</f>
        <v>0</v>
      </c>
      <c r="I17" s="32"/>
      <c r="J17" s="32">
        <f>J15*'ZX14'!F3</f>
        <v>0</v>
      </c>
      <c r="K17" s="32"/>
      <c r="L17" s="32">
        <f>L15*'ZX14'!G3</f>
        <v>0</v>
      </c>
      <c r="M17" s="32"/>
      <c r="N17" s="32">
        <f>N15*'ZX14'!H3</f>
        <v>0</v>
      </c>
      <c r="O17" s="32"/>
      <c r="P17" s="32">
        <f>P15*'ZX14'!I3</f>
        <v>0</v>
      </c>
      <c r="Q17" s="32">
        <f>Q15*'ZX14'!J3</f>
        <v>0</v>
      </c>
      <c r="R17" s="32">
        <f>R15*'ZX14'!K3</f>
        <v>0</v>
      </c>
      <c r="S17" s="32">
        <f>S15*'ZX14'!L3</f>
        <v>0</v>
      </c>
      <c r="T17" s="32">
        <f>T15*'ZX14'!M3</f>
        <v>0</v>
      </c>
      <c r="U17" s="32">
        <f>U15*'ZX14'!N3</f>
        <v>0</v>
      </c>
      <c r="V17" s="32">
        <f>V15*'ZX14'!P3</f>
        <v>0</v>
      </c>
      <c r="W17" s="32">
        <f>W15*'ZX14'!Q3</f>
        <v>0</v>
      </c>
      <c r="X17" s="32"/>
      <c r="Y17" s="32">
        <f>Y15*'ZX14'!R3</f>
        <v>0</v>
      </c>
      <c r="Z17" s="32"/>
      <c r="AA17" s="32">
        <f>AA15*'ZX14'!S3</f>
        <v>0</v>
      </c>
      <c r="AB17" s="32"/>
      <c r="AC17" s="32">
        <f>AC15*'ZX14'!T3</f>
        <v>0</v>
      </c>
      <c r="AD17" s="32"/>
      <c r="AE17" s="32">
        <f>AE15*'ZX14'!U3</f>
        <v>0</v>
      </c>
      <c r="AF17" s="32">
        <f>AF15*'ZX14'!V3</f>
        <v>0</v>
      </c>
      <c r="AG17" s="32">
        <f>AG15*'ZX14'!W3</f>
        <v>0</v>
      </c>
      <c r="AH17" s="32"/>
      <c r="AI17" s="32">
        <f>AI15*'ZX14'!Z3</f>
        <v>0</v>
      </c>
      <c r="AJ17" s="32">
        <f>AJ15*'ZX14'!AA3</f>
        <v>0</v>
      </c>
      <c r="AK17" s="32">
        <f>AK15*'ZX14'!AB3</f>
        <v>0</v>
      </c>
      <c r="AL17" s="32">
        <f>AL15*'ZX14'!AC3</f>
        <v>0</v>
      </c>
      <c r="AM17" s="32">
        <f>AM15*'ZX14'!AD3</f>
        <v>0</v>
      </c>
      <c r="AN17" s="32"/>
      <c r="AO17" s="32">
        <f>AO15*'ZX14'!AE3</f>
        <v>0</v>
      </c>
      <c r="AP17" s="32"/>
      <c r="AQ17" s="150">
        <f>AQ15*'ZX14'!AF3</f>
        <v>0</v>
      </c>
      <c r="AR17" s="150"/>
      <c r="AS17" s="32">
        <f>AS15*'ZX14'!$AH$3</f>
        <v>0</v>
      </c>
      <c r="AT17" s="32">
        <f>AT15*'ZX14'!AI3</f>
        <v>0</v>
      </c>
      <c r="AU17" s="32">
        <f>AU15*'ZX14'!AJ3</f>
        <v>0</v>
      </c>
      <c r="AV17" s="32">
        <f>AV15*'ZX14'!AK3</f>
        <v>0</v>
      </c>
      <c r="AW17" s="32">
        <f>AW15*'ZX14'!AL3</f>
        <v>0</v>
      </c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</row>
    <row r="18" spans="1:366" ht="15" customHeight="1" x14ac:dyDescent="0.45"/>
    <row r="19" spans="1:366" ht="15" customHeight="1" x14ac:dyDescent="0.45"/>
    <row r="20" spans="1:366" ht="15" customHeight="1" x14ac:dyDescent="0.45"/>
    <row r="21" spans="1:366" ht="15" customHeight="1" x14ac:dyDescent="0.45"/>
    <row r="22" spans="1:366" ht="15" customHeight="1" x14ac:dyDescent="0.45"/>
    <row r="23" spans="1:366" ht="15" customHeight="1" x14ac:dyDescent="0.45"/>
    <row r="24" spans="1:366" ht="15" customHeight="1" x14ac:dyDescent="0.45"/>
    <row r="25" spans="1:366" ht="15" customHeight="1" x14ac:dyDescent="0.45"/>
    <row r="26" spans="1:366" ht="15" customHeight="1" x14ac:dyDescent="0.45"/>
    <row r="27" spans="1:366" ht="15" customHeight="1" x14ac:dyDescent="0.45"/>
    <row r="28" spans="1:366" ht="15" customHeight="1" x14ac:dyDescent="0.45"/>
    <row r="29" spans="1:366" ht="15" customHeight="1" x14ac:dyDescent="0.45"/>
    <row r="30" spans="1:366" ht="15" customHeight="1" x14ac:dyDescent="0.45"/>
    <row r="31" spans="1:366" ht="15" customHeight="1" x14ac:dyDescent="0.45"/>
    <row r="32" spans="1:366" ht="15" customHeight="1" x14ac:dyDescent="0.45"/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8" ht="15" customHeight="1" x14ac:dyDescent="0.45"/>
    <row r="39" ht="15" customHeight="1" x14ac:dyDescent="0.45"/>
    <row r="40" ht="15" customHeight="1" x14ac:dyDescent="0.45"/>
    <row r="41" ht="15" customHeight="1" x14ac:dyDescent="0.45"/>
    <row r="42" ht="15" customHeight="1" x14ac:dyDescent="0.45"/>
    <row r="43" ht="15" customHeight="1" x14ac:dyDescent="0.45"/>
    <row r="44" ht="15" customHeight="1" x14ac:dyDescent="0.45"/>
    <row r="45" ht="15" customHeight="1" x14ac:dyDescent="0.45"/>
    <row r="46" ht="15" customHeight="1" x14ac:dyDescent="0.45"/>
    <row r="47" ht="15" customHeight="1" x14ac:dyDescent="0.45"/>
  </sheetData>
  <sheetProtection algorithmName="SHA-512" hashValue="5hwJGN12tUNwzvxeOuiZ3FPAbwu5rb39dBbC4zXuQB91/5h7sliHkZmJjOTGg23OR6PbW+mw9BvFqr+/tuPtzA==" saltValue="1z0d+MGHMZos4CaKFbnn0g==" spinCount="100000" sheet="1" objects="1" scenarios="1"/>
  <customSheetViews>
    <customSheetView guid="{2789FC04-2E36-4D35-9415-F233AAB86BF1}">
      <pane xSplit="1" topLeftCell="B1" activePane="topRight" state="frozen"/>
      <selection pane="topRight" activeCell="E31" sqref="E31"/>
      <pageMargins left="0.7" right="0.7" top="0.75" bottom="0.75" header="0.51180555555555496" footer="0.51180555555555496"/>
      <pageSetup paperSize="9" firstPageNumber="0" orientation="portrait" horizontalDpi="4294967294" verticalDpi="0" r:id="rId1"/>
    </customSheetView>
  </customSheetViews>
  <mergeCells count="16">
    <mergeCell ref="W2:X2"/>
    <mergeCell ref="Y2:Z2"/>
    <mergeCell ref="A1:E1"/>
    <mergeCell ref="F2:G2"/>
    <mergeCell ref="AA2:AB2"/>
    <mergeCell ref="L2:M2"/>
    <mergeCell ref="J2:K2"/>
    <mergeCell ref="H2:I2"/>
    <mergeCell ref="F1:Z1"/>
    <mergeCell ref="AA1:AW1"/>
    <mergeCell ref="AQ17:AR17"/>
    <mergeCell ref="AQ15:AR15"/>
    <mergeCell ref="AQ16:AR16"/>
    <mergeCell ref="AC2:AD2"/>
    <mergeCell ref="AM2:AN2"/>
    <mergeCell ref="AO2:AP2"/>
  </mergeCells>
  <pageMargins left="0.7" right="0.7" top="0.75" bottom="0.75" header="0.51180555555555496" footer="0.51180555555555496"/>
  <pageSetup paperSize="9" firstPageNumber="0" orientation="portrait" horizontalDpi="4294967294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NB47"/>
  <sheetViews>
    <sheetView zoomScaleNormal="100" workbookViewId="0">
      <pane xSplit="1" topLeftCell="S1" activePane="topRight" state="frozen"/>
      <selection activeCell="K14" sqref="K14"/>
      <selection pane="topRight" sqref="A1:XFD1048576"/>
    </sheetView>
  </sheetViews>
  <sheetFormatPr defaultColWidth="13.3984375" defaultRowHeight="14.25" x14ac:dyDescent="0.45"/>
  <cols>
    <col min="1" max="1" width="22" bestFit="1" customWidth="1"/>
    <col min="2" max="2" width="15.73046875" bestFit="1" customWidth="1"/>
    <col min="3" max="3" width="18.265625" bestFit="1" customWidth="1"/>
    <col min="4" max="4" width="16.265625" bestFit="1" customWidth="1"/>
    <col min="5" max="5" width="22" bestFit="1" customWidth="1"/>
  </cols>
  <sheetData>
    <row r="1" spans="1:366" s="63" customFormat="1" x14ac:dyDescent="0.45">
      <c r="A1" s="157" t="s">
        <v>221</v>
      </c>
      <c r="B1" s="158"/>
      <c r="C1" s="158"/>
      <c r="D1" s="158"/>
      <c r="E1" s="159"/>
      <c r="F1" s="162" t="s">
        <v>222</v>
      </c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4"/>
      <c r="AA1" s="165" t="s">
        <v>232</v>
      </c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</row>
    <row r="2" spans="1:366" s="67" customFormat="1" ht="82.5" customHeight="1" thickBot="1" x14ac:dyDescent="0.5">
      <c r="A2" s="1" t="s">
        <v>0</v>
      </c>
      <c r="B2" s="1" t="s">
        <v>1</v>
      </c>
      <c r="C2" s="1" t="s">
        <v>220</v>
      </c>
      <c r="D2" s="91" t="s">
        <v>168</v>
      </c>
      <c r="E2" s="1" t="s">
        <v>152</v>
      </c>
      <c r="F2" s="172" t="s">
        <v>18</v>
      </c>
      <c r="G2" s="173"/>
      <c r="H2" s="172" t="s">
        <v>179</v>
      </c>
      <c r="I2" s="173"/>
      <c r="J2" s="172" t="s">
        <v>180</v>
      </c>
      <c r="K2" s="173"/>
      <c r="L2" s="172" t="s">
        <v>170</v>
      </c>
      <c r="M2" s="173"/>
      <c r="N2" s="2" t="s">
        <v>9</v>
      </c>
      <c r="O2" s="2" t="s">
        <v>19</v>
      </c>
      <c r="P2" s="2" t="s">
        <v>10</v>
      </c>
      <c r="Q2" s="2" t="s">
        <v>211</v>
      </c>
      <c r="R2" s="2" t="s">
        <v>11</v>
      </c>
      <c r="S2" s="2" t="s">
        <v>208</v>
      </c>
      <c r="T2" s="2" t="s">
        <v>209</v>
      </c>
      <c r="U2" s="2" t="s">
        <v>216</v>
      </c>
      <c r="V2" s="2" t="s">
        <v>12</v>
      </c>
      <c r="W2" s="170" t="s">
        <v>181</v>
      </c>
      <c r="X2" s="171"/>
      <c r="Y2" s="170" t="s">
        <v>182</v>
      </c>
      <c r="Z2" s="171"/>
      <c r="AA2" s="168" t="s">
        <v>183</v>
      </c>
      <c r="AB2" s="169"/>
      <c r="AC2" s="168" t="s">
        <v>178</v>
      </c>
      <c r="AD2" s="169"/>
      <c r="AE2" s="3" t="s">
        <v>13</v>
      </c>
      <c r="AF2" s="3" t="s">
        <v>14</v>
      </c>
      <c r="AG2" s="3" t="s">
        <v>15</v>
      </c>
      <c r="AH2" s="3" t="s">
        <v>195</v>
      </c>
      <c r="AI2" s="3" t="s">
        <v>18</v>
      </c>
      <c r="AJ2" s="3" t="s">
        <v>179</v>
      </c>
      <c r="AK2" s="3" t="s">
        <v>180</v>
      </c>
      <c r="AL2" s="3" t="s">
        <v>19</v>
      </c>
      <c r="AM2" s="168" t="s">
        <v>184</v>
      </c>
      <c r="AN2" s="169"/>
      <c r="AO2" s="168" t="s">
        <v>185</v>
      </c>
      <c r="AP2" s="169"/>
      <c r="AQ2" s="94" t="s">
        <v>6</v>
      </c>
      <c r="AR2" s="94" t="s">
        <v>7</v>
      </c>
      <c r="AS2" s="94" t="s">
        <v>8</v>
      </c>
      <c r="AT2" s="94" t="s">
        <v>196</v>
      </c>
      <c r="AU2" s="147" t="s">
        <v>224</v>
      </c>
      <c r="AV2" s="94" t="s">
        <v>197</v>
      </c>
      <c r="AW2" s="94" t="s">
        <v>204</v>
      </c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</row>
    <row r="3" spans="1:366" s="58" customFormat="1" ht="15" customHeight="1" x14ac:dyDescent="0.45">
      <c r="A3" s="44" t="s">
        <v>65</v>
      </c>
      <c r="B3" s="45">
        <v>898</v>
      </c>
      <c r="C3" s="45">
        <v>5.5</v>
      </c>
      <c r="D3" s="45">
        <v>1</v>
      </c>
      <c r="E3" s="45" t="s">
        <v>154</v>
      </c>
      <c r="F3" s="46" t="s">
        <v>24</v>
      </c>
      <c r="G3" s="46">
        <f t="shared" ref="G3:G9" si="0">IF($F3="tak",IF($E3="bitumiczna",2.5*($B3-$AH3),$C3*($B3-$AH3)),0)</f>
        <v>2140</v>
      </c>
      <c r="H3" s="46" t="s">
        <v>24</v>
      </c>
      <c r="I3" s="46">
        <f t="shared" ref="I3:I9" si="1">IF($H3="tak",2.5*($B3-$AH3),IF($E3="bitumiczna",2.5*($B3-$AH3),0))</f>
        <v>2140</v>
      </c>
      <c r="J3" s="46" t="s">
        <v>23</v>
      </c>
      <c r="K3" s="46">
        <f t="shared" ref="K3:K9" si="2">IF(J3="tak",2.5*($B3-$AH3),0)</f>
        <v>0</v>
      </c>
      <c r="L3" s="46" t="s">
        <v>23</v>
      </c>
      <c r="M3" s="46">
        <f t="shared" ref="M3:M9" si="3">IF(L3="tak",2.5*($B3-$AH3),0)</f>
        <v>0</v>
      </c>
      <c r="N3" s="47">
        <f t="shared" ref="N3:N9" si="4">IF(AC3="tak",1*0.5,IF(AQ3&gt;0,1*0.5,2*0.5))</f>
        <v>0.5</v>
      </c>
      <c r="O3" s="47">
        <f t="shared" ref="O3:O9" si="5">N3*(B3-AH3)</f>
        <v>428</v>
      </c>
      <c r="P3" s="47">
        <v>856</v>
      </c>
      <c r="Q3" s="47"/>
      <c r="R3" s="47">
        <v>366</v>
      </c>
      <c r="S3" s="47">
        <v>1</v>
      </c>
      <c r="T3" s="47"/>
      <c r="U3" s="47"/>
      <c r="V3" s="47">
        <v>898</v>
      </c>
      <c r="W3" s="127" t="s">
        <v>23</v>
      </c>
      <c r="X3" s="127">
        <f t="shared" ref="X3:X9" si="6">IF(W3="tak",$C3*$B3,0)</f>
        <v>0</v>
      </c>
      <c r="Y3" s="127" t="s">
        <v>23</v>
      </c>
      <c r="Z3" s="127">
        <f t="shared" ref="Z3:Z9" si="7">IF(Y3="tak",$C3*$B3,0)</f>
        <v>0</v>
      </c>
      <c r="AA3" s="48" t="s">
        <v>23</v>
      </c>
      <c r="AB3" s="48">
        <f t="shared" ref="AB3:AB9" si="8">IF($AA3="tak",$C3*$B3,0)</f>
        <v>0</v>
      </c>
      <c r="AC3" s="48" t="s">
        <v>23</v>
      </c>
      <c r="AD3" s="48">
        <f t="shared" ref="AD3:AD9" si="9">IF(AC3="tak",1.5*$B3,0)</f>
        <v>0</v>
      </c>
      <c r="AE3" s="48">
        <v>27</v>
      </c>
      <c r="AF3" s="48">
        <v>21</v>
      </c>
      <c r="AG3" s="49">
        <v>0</v>
      </c>
      <c r="AH3" s="49">
        <f>B3-P3</f>
        <v>42</v>
      </c>
      <c r="AI3" s="50">
        <f t="shared" ref="AI3:AI9" si="10">(IF($F3="tak",IF($E3="bitumiczna",$D3*$B3,($B3*$C3-$G3)),0))</f>
        <v>898</v>
      </c>
      <c r="AJ3" s="50">
        <f t="shared" ref="AJ3:AJ9" si="11">(IF($H3="tak",$B3*$D3,0))</f>
        <v>898</v>
      </c>
      <c r="AK3" s="50">
        <f t="shared" ref="AK3:AK9" si="12">(IF($J3="tak",$B3*$D3,0))</f>
        <v>0</v>
      </c>
      <c r="AL3" s="50">
        <f t="shared" ref="AL3:AL9" si="13">AH3*N3</f>
        <v>21</v>
      </c>
      <c r="AM3" s="48" t="s">
        <v>23</v>
      </c>
      <c r="AN3" s="48">
        <f t="shared" ref="AN3:AN9" si="14">IF(AM3="tak",$C3*$B3,0)</f>
        <v>0</v>
      </c>
      <c r="AO3" s="48" t="s">
        <v>23</v>
      </c>
      <c r="AP3" s="48">
        <f t="shared" ref="AP3:AP9" si="15">IF(AO3="tak",$C3*$B3,0)</f>
        <v>0</v>
      </c>
      <c r="AQ3" s="95">
        <v>2</v>
      </c>
      <c r="AR3" s="95">
        <v>856</v>
      </c>
      <c r="AS3" s="95">
        <f t="shared" ref="AS3:AS9" si="16">AQ3*AR3</f>
        <v>1712</v>
      </c>
      <c r="AT3" s="95">
        <v>0</v>
      </c>
      <c r="AU3" s="95"/>
      <c r="AV3" s="95">
        <v>0</v>
      </c>
      <c r="AW3" s="95">
        <v>0</v>
      </c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34"/>
      <c r="HI3" s="134"/>
      <c r="HJ3" s="134"/>
      <c r="HK3" s="134"/>
      <c r="HL3" s="134"/>
      <c r="HM3" s="134"/>
      <c r="HN3" s="134"/>
      <c r="HO3" s="134"/>
      <c r="HP3" s="134"/>
      <c r="HQ3" s="134"/>
      <c r="HR3" s="134"/>
      <c r="HS3" s="134"/>
      <c r="HT3" s="134"/>
      <c r="HU3" s="134"/>
      <c r="HV3" s="134"/>
      <c r="HW3" s="134"/>
      <c r="HX3" s="134"/>
      <c r="HY3" s="134"/>
      <c r="HZ3" s="134"/>
      <c r="IA3" s="134"/>
      <c r="IB3" s="134"/>
      <c r="IC3" s="134"/>
      <c r="ID3" s="134"/>
      <c r="IE3" s="134"/>
      <c r="IF3" s="134"/>
      <c r="IG3" s="134"/>
      <c r="IH3" s="134"/>
      <c r="II3" s="134"/>
      <c r="IJ3" s="134"/>
      <c r="IK3" s="134"/>
      <c r="IL3" s="134"/>
      <c r="IM3" s="134"/>
      <c r="IN3" s="134"/>
      <c r="IO3" s="134"/>
      <c r="IP3" s="134"/>
      <c r="IQ3" s="134"/>
      <c r="IR3" s="134"/>
      <c r="IS3" s="134"/>
      <c r="IT3" s="134"/>
      <c r="IU3" s="134"/>
      <c r="IV3" s="134"/>
      <c r="IW3" s="134"/>
      <c r="IX3" s="134"/>
      <c r="IY3" s="134"/>
      <c r="IZ3" s="134"/>
      <c r="JA3" s="134"/>
      <c r="JB3" s="134"/>
      <c r="JC3" s="134"/>
      <c r="JD3" s="134"/>
      <c r="JE3" s="134"/>
      <c r="JF3" s="134"/>
      <c r="JG3" s="134"/>
      <c r="JH3" s="134"/>
      <c r="JI3" s="134"/>
      <c r="JJ3" s="134"/>
      <c r="JK3" s="134"/>
      <c r="JL3" s="134"/>
      <c r="JM3" s="134"/>
      <c r="JN3" s="134"/>
      <c r="JO3" s="134"/>
      <c r="JP3" s="134"/>
      <c r="JQ3" s="134"/>
      <c r="JR3" s="134"/>
      <c r="JS3" s="134"/>
      <c r="JT3" s="134"/>
      <c r="JU3" s="134"/>
      <c r="JV3" s="134"/>
      <c r="JW3" s="134"/>
      <c r="JX3" s="134"/>
      <c r="JY3" s="134"/>
      <c r="JZ3" s="134"/>
      <c r="KA3" s="134"/>
      <c r="KB3" s="134"/>
      <c r="KC3" s="134"/>
      <c r="KD3" s="134"/>
      <c r="KE3" s="134"/>
      <c r="KF3" s="134"/>
      <c r="KG3" s="134"/>
      <c r="KH3" s="134"/>
      <c r="KI3" s="134"/>
      <c r="KJ3" s="134"/>
      <c r="KK3" s="134"/>
      <c r="KL3" s="134"/>
      <c r="KM3" s="134"/>
      <c r="KN3" s="134"/>
      <c r="KO3" s="134"/>
      <c r="KP3" s="134"/>
      <c r="KQ3" s="134"/>
      <c r="KR3" s="134"/>
      <c r="KS3" s="134"/>
      <c r="KT3" s="134"/>
      <c r="KU3" s="134"/>
      <c r="KV3" s="134"/>
      <c r="KW3" s="134"/>
      <c r="KX3" s="134"/>
      <c r="KY3" s="134"/>
      <c r="KZ3" s="134"/>
      <c r="LA3" s="134"/>
      <c r="LB3" s="134"/>
      <c r="LC3" s="134"/>
      <c r="LD3" s="134"/>
      <c r="LE3" s="134"/>
      <c r="LF3" s="134"/>
      <c r="LG3" s="134"/>
      <c r="LH3" s="134"/>
      <c r="LI3" s="134"/>
      <c r="LJ3" s="134"/>
      <c r="LK3" s="134"/>
      <c r="LL3" s="134"/>
      <c r="LM3" s="134"/>
      <c r="LN3" s="134"/>
      <c r="LO3" s="134"/>
      <c r="LP3" s="134"/>
      <c r="LQ3" s="134"/>
      <c r="LR3" s="134"/>
      <c r="LS3" s="134"/>
      <c r="LT3" s="134"/>
      <c r="LU3" s="134"/>
      <c r="LV3" s="134"/>
      <c r="LW3" s="134"/>
      <c r="LX3" s="134"/>
      <c r="LY3" s="134"/>
      <c r="LZ3" s="134"/>
      <c r="MA3" s="134"/>
      <c r="MB3" s="134"/>
      <c r="MC3" s="134"/>
      <c r="MD3" s="134"/>
      <c r="ME3" s="134"/>
      <c r="MF3" s="134"/>
      <c r="MG3" s="134"/>
      <c r="MH3" s="134"/>
      <c r="MI3" s="134"/>
      <c r="MJ3" s="134"/>
      <c r="MK3" s="134"/>
      <c r="ML3" s="134"/>
      <c r="MM3" s="134"/>
      <c r="MN3" s="134"/>
      <c r="MO3" s="134"/>
      <c r="MP3" s="134"/>
      <c r="MQ3" s="134"/>
      <c r="MR3" s="134"/>
      <c r="MS3" s="134"/>
      <c r="MT3" s="134"/>
      <c r="MU3" s="134"/>
      <c r="MV3" s="134"/>
      <c r="MW3" s="134"/>
      <c r="MX3" s="134"/>
      <c r="MY3" s="134"/>
      <c r="MZ3" s="134"/>
      <c r="NA3" s="134"/>
      <c r="NB3" s="134"/>
    </row>
    <row r="4" spans="1:366" s="59" customFormat="1" ht="15" customHeight="1" thickBot="1" x14ac:dyDescent="0.5">
      <c r="A4" s="51" t="s">
        <v>65</v>
      </c>
      <c r="B4" s="52">
        <v>496</v>
      </c>
      <c r="C4" s="52">
        <v>5.5</v>
      </c>
      <c r="D4" s="52">
        <v>1</v>
      </c>
      <c r="E4" s="52" t="s">
        <v>154</v>
      </c>
      <c r="F4" s="53" t="s">
        <v>24</v>
      </c>
      <c r="G4" s="53">
        <f t="shared" si="0"/>
        <v>1240</v>
      </c>
      <c r="H4" s="53" t="s">
        <v>24</v>
      </c>
      <c r="I4" s="53">
        <f t="shared" si="1"/>
        <v>1240</v>
      </c>
      <c r="J4" s="53" t="s">
        <v>23</v>
      </c>
      <c r="K4" s="53">
        <f t="shared" si="2"/>
        <v>0</v>
      </c>
      <c r="L4" s="53" t="s">
        <v>23</v>
      </c>
      <c r="M4" s="53">
        <f t="shared" si="3"/>
        <v>0</v>
      </c>
      <c r="N4" s="54">
        <f t="shared" si="4"/>
        <v>1</v>
      </c>
      <c r="O4" s="54">
        <f t="shared" si="5"/>
        <v>496</v>
      </c>
      <c r="P4" s="54">
        <v>464</v>
      </c>
      <c r="Q4" s="54"/>
      <c r="R4" s="54">
        <v>496</v>
      </c>
      <c r="S4" s="54">
        <v>1</v>
      </c>
      <c r="T4" s="54"/>
      <c r="U4" s="54"/>
      <c r="V4" s="54">
        <v>542</v>
      </c>
      <c r="W4" s="128" t="s">
        <v>23</v>
      </c>
      <c r="X4" s="128">
        <f t="shared" si="6"/>
        <v>0</v>
      </c>
      <c r="Y4" s="128" t="s">
        <v>23</v>
      </c>
      <c r="Z4" s="128">
        <f t="shared" si="7"/>
        <v>0</v>
      </c>
      <c r="AA4" s="55" t="s">
        <v>23</v>
      </c>
      <c r="AB4" s="55">
        <f t="shared" si="8"/>
        <v>0</v>
      </c>
      <c r="AC4" s="55" t="s">
        <v>23</v>
      </c>
      <c r="AD4" s="55">
        <f t="shared" si="9"/>
        <v>0</v>
      </c>
      <c r="AE4" s="55">
        <v>19</v>
      </c>
      <c r="AF4" s="55">
        <v>12</v>
      </c>
      <c r="AG4" s="56">
        <v>0</v>
      </c>
      <c r="AH4" s="56">
        <f>B4-R4</f>
        <v>0</v>
      </c>
      <c r="AI4" s="57">
        <f t="shared" si="10"/>
        <v>496</v>
      </c>
      <c r="AJ4" s="57">
        <f t="shared" si="11"/>
        <v>496</v>
      </c>
      <c r="AK4" s="57">
        <f t="shared" si="12"/>
        <v>0</v>
      </c>
      <c r="AL4" s="57">
        <f t="shared" si="13"/>
        <v>0</v>
      </c>
      <c r="AM4" s="55" t="s">
        <v>23</v>
      </c>
      <c r="AN4" s="55">
        <f t="shared" si="14"/>
        <v>0</v>
      </c>
      <c r="AO4" s="55" t="s">
        <v>23</v>
      </c>
      <c r="AP4" s="55">
        <f t="shared" si="15"/>
        <v>0</v>
      </c>
      <c r="AQ4" s="97">
        <v>0</v>
      </c>
      <c r="AR4" s="97">
        <v>0</v>
      </c>
      <c r="AS4" s="97">
        <f t="shared" si="16"/>
        <v>0</v>
      </c>
      <c r="AT4" s="97">
        <v>0</v>
      </c>
      <c r="AU4" s="97"/>
      <c r="AV4" s="97">
        <v>0</v>
      </c>
      <c r="AW4" s="97">
        <v>0</v>
      </c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135"/>
      <c r="IA4" s="135"/>
      <c r="IB4" s="135"/>
      <c r="IC4" s="135"/>
      <c r="ID4" s="135"/>
      <c r="IE4" s="135"/>
      <c r="IF4" s="135"/>
      <c r="IG4" s="135"/>
      <c r="IH4" s="135"/>
      <c r="II4" s="135"/>
      <c r="IJ4" s="135"/>
      <c r="IK4" s="135"/>
      <c r="IL4" s="135"/>
      <c r="IM4" s="135"/>
      <c r="IN4" s="135"/>
      <c r="IO4" s="135"/>
      <c r="IP4" s="135"/>
      <c r="IQ4" s="135"/>
      <c r="IR4" s="135"/>
      <c r="IS4" s="135"/>
      <c r="IT4" s="135"/>
      <c r="IU4" s="135"/>
      <c r="IV4" s="135"/>
      <c r="IW4" s="135"/>
      <c r="IX4" s="135"/>
      <c r="IY4" s="135"/>
      <c r="IZ4" s="135"/>
      <c r="JA4" s="135"/>
      <c r="JB4" s="135"/>
      <c r="JC4" s="135"/>
      <c r="JD4" s="135"/>
      <c r="JE4" s="135"/>
      <c r="JF4" s="135"/>
      <c r="JG4" s="135"/>
      <c r="JH4" s="135"/>
      <c r="JI4" s="135"/>
      <c r="JJ4" s="135"/>
      <c r="JK4" s="135"/>
      <c r="JL4" s="135"/>
      <c r="JM4" s="135"/>
      <c r="JN4" s="135"/>
      <c r="JO4" s="135"/>
      <c r="JP4" s="135"/>
      <c r="JQ4" s="135"/>
      <c r="JR4" s="135"/>
      <c r="JS4" s="135"/>
      <c r="JT4" s="135"/>
      <c r="JU4" s="135"/>
      <c r="JV4" s="135"/>
      <c r="JW4" s="135"/>
      <c r="JX4" s="135"/>
      <c r="JY4" s="135"/>
      <c r="JZ4" s="135"/>
      <c r="KA4" s="135"/>
      <c r="KB4" s="135"/>
      <c r="KC4" s="135"/>
      <c r="KD4" s="135"/>
      <c r="KE4" s="135"/>
      <c r="KF4" s="135"/>
      <c r="KG4" s="135"/>
      <c r="KH4" s="135"/>
      <c r="KI4" s="135"/>
      <c r="KJ4" s="135"/>
      <c r="KK4" s="135"/>
      <c r="KL4" s="135"/>
      <c r="KM4" s="135"/>
      <c r="KN4" s="135"/>
      <c r="KO4" s="135"/>
      <c r="KP4" s="135"/>
      <c r="KQ4" s="135"/>
      <c r="KR4" s="135"/>
      <c r="KS4" s="135"/>
      <c r="KT4" s="135"/>
      <c r="KU4" s="135"/>
      <c r="KV4" s="135"/>
      <c r="KW4" s="135"/>
      <c r="KX4" s="135"/>
      <c r="KY4" s="135"/>
      <c r="KZ4" s="135"/>
      <c r="LA4" s="135"/>
      <c r="LB4" s="135"/>
      <c r="LC4" s="135"/>
      <c r="LD4" s="135"/>
      <c r="LE4" s="135"/>
      <c r="LF4" s="135"/>
      <c r="LG4" s="135"/>
      <c r="LH4" s="135"/>
      <c r="LI4" s="135"/>
      <c r="LJ4" s="135"/>
      <c r="LK4" s="135"/>
      <c r="LL4" s="135"/>
      <c r="LM4" s="135"/>
      <c r="LN4" s="135"/>
      <c r="LO4" s="135"/>
      <c r="LP4" s="135"/>
      <c r="LQ4" s="135"/>
      <c r="LR4" s="135"/>
      <c r="LS4" s="135"/>
      <c r="LT4" s="135"/>
      <c r="LU4" s="135"/>
      <c r="LV4" s="135"/>
      <c r="LW4" s="135"/>
      <c r="LX4" s="135"/>
      <c r="LY4" s="135"/>
      <c r="LZ4" s="135"/>
      <c r="MA4" s="135"/>
      <c r="MB4" s="135"/>
      <c r="MC4" s="135"/>
      <c r="MD4" s="135"/>
      <c r="ME4" s="135"/>
      <c r="MF4" s="135"/>
      <c r="MG4" s="135"/>
      <c r="MH4" s="135"/>
      <c r="MI4" s="135"/>
      <c r="MJ4" s="135"/>
      <c r="MK4" s="135"/>
      <c r="ML4" s="135"/>
      <c r="MM4" s="135"/>
      <c r="MN4" s="135"/>
      <c r="MO4" s="135"/>
      <c r="MP4" s="135"/>
      <c r="MQ4" s="135"/>
      <c r="MR4" s="135"/>
      <c r="MS4" s="135"/>
      <c r="MT4" s="135"/>
      <c r="MU4" s="135"/>
      <c r="MV4" s="135"/>
      <c r="MW4" s="135"/>
      <c r="MX4" s="135"/>
      <c r="MY4" s="135"/>
      <c r="MZ4" s="135"/>
      <c r="NA4" s="135"/>
      <c r="NB4" s="135"/>
    </row>
    <row r="5" spans="1:366" s="68" customFormat="1" ht="15" customHeight="1" x14ac:dyDescent="0.45">
      <c r="A5" s="43" t="s">
        <v>66</v>
      </c>
      <c r="B5" s="14">
        <v>87</v>
      </c>
      <c r="C5" s="14">
        <v>4</v>
      </c>
      <c r="D5" s="14"/>
      <c r="E5" s="14" t="s">
        <v>153</v>
      </c>
      <c r="F5" s="15" t="s">
        <v>24</v>
      </c>
      <c r="G5" s="15">
        <f t="shared" si="0"/>
        <v>300</v>
      </c>
      <c r="H5" s="15" t="s">
        <v>23</v>
      </c>
      <c r="I5" s="15">
        <f t="shared" si="1"/>
        <v>0</v>
      </c>
      <c r="J5" s="15" t="s">
        <v>23</v>
      </c>
      <c r="K5" s="15">
        <f t="shared" si="2"/>
        <v>0</v>
      </c>
      <c r="L5" s="15" t="s">
        <v>23</v>
      </c>
      <c r="M5" s="15">
        <f t="shared" si="3"/>
        <v>0</v>
      </c>
      <c r="N5" s="16">
        <f t="shared" si="4"/>
        <v>1</v>
      </c>
      <c r="O5" s="16">
        <f t="shared" si="5"/>
        <v>75</v>
      </c>
      <c r="P5" s="16">
        <v>75</v>
      </c>
      <c r="Q5" s="16"/>
      <c r="R5" s="16">
        <v>0</v>
      </c>
      <c r="S5" s="16"/>
      <c r="T5" s="16"/>
      <c r="U5" s="16"/>
      <c r="V5" s="16">
        <v>85</v>
      </c>
      <c r="W5" s="123" t="s">
        <v>23</v>
      </c>
      <c r="X5" s="123">
        <f t="shared" si="6"/>
        <v>0</v>
      </c>
      <c r="Y5" s="123" t="s">
        <v>23</v>
      </c>
      <c r="Z5" s="123">
        <f t="shared" si="7"/>
        <v>0</v>
      </c>
      <c r="AA5" s="33" t="s">
        <v>24</v>
      </c>
      <c r="AB5" s="33">
        <f t="shared" si="8"/>
        <v>348</v>
      </c>
      <c r="AC5" s="33" t="s">
        <v>23</v>
      </c>
      <c r="AD5" s="33">
        <f t="shared" si="9"/>
        <v>0</v>
      </c>
      <c r="AE5" s="33">
        <v>1</v>
      </c>
      <c r="AF5" s="33">
        <v>0</v>
      </c>
      <c r="AG5" s="34">
        <v>0</v>
      </c>
      <c r="AH5" s="34">
        <f>B5-P5-R5</f>
        <v>12</v>
      </c>
      <c r="AI5" s="35">
        <f t="shared" si="10"/>
        <v>48</v>
      </c>
      <c r="AJ5" s="35">
        <f t="shared" si="11"/>
        <v>0</v>
      </c>
      <c r="AK5" s="35">
        <f t="shared" si="12"/>
        <v>0</v>
      </c>
      <c r="AL5" s="35">
        <f t="shared" si="13"/>
        <v>12</v>
      </c>
      <c r="AM5" s="33" t="s">
        <v>23</v>
      </c>
      <c r="AN5" s="33">
        <f t="shared" si="14"/>
        <v>0</v>
      </c>
      <c r="AO5" s="33" t="s">
        <v>23</v>
      </c>
      <c r="AP5" s="33">
        <f t="shared" si="15"/>
        <v>0</v>
      </c>
      <c r="AQ5" s="98">
        <v>0</v>
      </c>
      <c r="AR5" s="98">
        <v>0</v>
      </c>
      <c r="AS5" s="98">
        <f t="shared" si="16"/>
        <v>0</v>
      </c>
      <c r="AT5" s="98">
        <v>0</v>
      </c>
      <c r="AU5" s="98"/>
      <c r="AV5" s="98">
        <v>0</v>
      </c>
      <c r="AW5" s="98">
        <v>0</v>
      </c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</row>
    <row r="6" spans="1:366" s="63" customFormat="1" ht="15" customHeight="1" x14ac:dyDescent="0.45">
      <c r="A6" s="39" t="s">
        <v>67</v>
      </c>
      <c r="B6" s="18">
        <v>109</v>
      </c>
      <c r="C6" s="18">
        <v>4</v>
      </c>
      <c r="D6" s="18"/>
      <c r="E6" s="18" t="s">
        <v>153</v>
      </c>
      <c r="F6" s="19" t="s">
        <v>24</v>
      </c>
      <c r="G6" s="19">
        <f t="shared" si="0"/>
        <v>356</v>
      </c>
      <c r="H6" s="19" t="s">
        <v>23</v>
      </c>
      <c r="I6" s="19">
        <f t="shared" si="1"/>
        <v>0</v>
      </c>
      <c r="J6" s="19" t="s">
        <v>23</v>
      </c>
      <c r="K6" s="19">
        <f t="shared" si="2"/>
        <v>0</v>
      </c>
      <c r="L6" s="19" t="s">
        <v>23</v>
      </c>
      <c r="M6" s="19">
        <f t="shared" si="3"/>
        <v>0</v>
      </c>
      <c r="N6" s="20">
        <f t="shared" si="4"/>
        <v>1</v>
      </c>
      <c r="O6" s="20">
        <f t="shared" si="5"/>
        <v>89</v>
      </c>
      <c r="P6" s="20">
        <v>89</v>
      </c>
      <c r="Q6" s="20"/>
      <c r="R6" s="20">
        <v>0</v>
      </c>
      <c r="S6" s="20"/>
      <c r="T6" s="20"/>
      <c r="U6" s="20"/>
      <c r="V6" s="20">
        <v>60</v>
      </c>
      <c r="W6" s="124" t="s">
        <v>23</v>
      </c>
      <c r="X6" s="124">
        <f t="shared" si="6"/>
        <v>0</v>
      </c>
      <c r="Y6" s="124" t="s">
        <v>23</v>
      </c>
      <c r="Z6" s="124">
        <f t="shared" si="7"/>
        <v>0</v>
      </c>
      <c r="AA6" s="10" t="s">
        <v>24</v>
      </c>
      <c r="AB6" s="10">
        <f t="shared" si="8"/>
        <v>436</v>
      </c>
      <c r="AC6" s="10" t="s">
        <v>23</v>
      </c>
      <c r="AD6" s="10">
        <f t="shared" si="9"/>
        <v>0</v>
      </c>
      <c r="AE6" s="10">
        <v>4</v>
      </c>
      <c r="AF6" s="10">
        <v>0</v>
      </c>
      <c r="AG6" s="21">
        <v>0</v>
      </c>
      <c r="AH6" s="21">
        <f>B6-P6-R6</f>
        <v>20</v>
      </c>
      <c r="AI6" s="22">
        <f t="shared" si="10"/>
        <v>80</v>
      </c>
      <c r="AJ6" s="22">
        <f t="shared" si="11"/>
        <v>0</v>
      </c>
      <c r="AK6" s="22">
        <f t="shared" si="12"/>
        <v>0</v>
      </c>
      <c r="AL6" s="22">
        <f t="shared" si="13"/>
        <v>20</v>
      </c>
      <c r="AM6" s="10" t="s">
        <v>23</v>
      </c>
      <c r="AN6" s="10">
        <f t="shared" si="14"/>
        <v>0</v>
      </c>
      <c r="AO6" s="10" t="s">
        <v>23</v>
      </c>
      <c r="AP6" s="10">
        <f t="shared" si="15"/>
        <v>0</v>
      </c>
      <c r="AQ6" s="96">
        <v>0</v>
      </c>
      <c r="AR6" s="96">
        <v>0</v>
      </c>
      <c r="AS6" s="96">
        <f t="shared" si="16"/>
        <v>0</v>
      </c>
      <c r="AT6" s="96">
        <v>0</v>
      </c>
      <c r="AU6" s="96"/>
      <c r="AV6" s="96">
        <v>0</v>
      </c>
      <c r="AW6" s="96">
        <v>0</v>
      </c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</row>
    <row r="7" spans="1:366" s="63" customFormat="1" ht="15" customHeight="1" x14ac:dyDescent="0.45">
      <c r="A7" s="39" t="s">
        <v>68</v>
      </c>
      <c r="B7" s="18">
        <v>56</v>
      </c>
      <c r="C7" s="18">
        <v>4</v>
      </c>
      <c r="D7" s="18"/>
      <c r="E7" s="18" t="s">
        <v>153</v>
      </c>
      <c r="F7" s="19" t="s">
        <v>24</v>
      </c>
      <c r="G7" s="19">
        <f t="shared" si="0"/>
        <v>224</v>
      </c>
      <c r="H7" s="19" t="s">
        <v>23</v>
      </c>
      <c r="I7" s="19">
        <f t="shared" si="1"/>
        <v>0</v>
      </c>
      <c r="J7" s="19" t="s">
        <v>23</v>
      </c>
      <c r="K7" s="19">
        <f t="shared" si="2"/>
        <v>0</v>
      </c>
      <c r="L7" s="19" t="s">
        <v>23</v>
      </c>
      <c r="M7" s="19">
        <f t="shared" si="3"/>
        <v>0</v>
      </c>
      <c r="N7" s="20">
        <f t="shared" si="4"/>
        <v>1</v>
      </c>
      <c r="O7" s="20">
        <f t="shared" si="5"/>
        <v>56</v>
      </c>
      <c r="P7" s="20">
        <v>56</v>
      </c>
      <c r="Q7" s="20"/>
      <c r="R7" s="20">
        <v>0</v>
      </c>
      <c r="S7" s="20"/>
      <c r="T7" s="20"/>
      <c r="U7" s="20"/>
      <c r="V7" s="20">
        <v>0</v>
      </c>
      <c r="W7" s="124" t="s">
        <v>23</v>
      </c>
      <c r="X7" s="124">
        <f t="shared" si="6"/>
        <v>0</v>
      </c>
      <c r="Y7" s="124" t="s">
        <v>23</v>
      </c>
      <c r="Z7" s="124">
        <f t="shared" si="7"/>
        <v>0</v>
      </c>
      <c r="AA7" s="10" t="s">
        <v>24</v>
      </c>
      <c r="AB7" s="10">
        <f t="shared" si="8"/>
        <v>224</v>
      </c>
      <c r="AC7" s="10" t="s">
        <v>23</v>
      </c>
      <c r="AD7" s="10">
        <f t="shared" si="9"/>
        <v>0</v>
      </c>
      <c r="AE7" s="10">
        <v>2</v>
      </c>
      <c r="AF7" s="10">
        <v>0</v>
      </c>
      <c r="AG7" s="21">
        <v>0</v>
      </c>
      <c r="AH7" s="21">
        <f>B7-P7-R7</f>
        <v>0</v>
      </c>
      <c r="AI7" s="22">
        <f t="shared" si="10"/>
        <v>0</v>
      </c>
      <c r="AJ7" s="22">
        <f t="shared" si="11"/>
        <v>0</v>
      </c>
      <c r="AK7" s="22">
        <f t="shared" si="12"/>
        <v>0</v>
      </c>
      <c r="AL7" s="22">
        <f t="shared" si="13"/>
        <v>0</v>
      </c>
      <c r="AM7" s="10" t="s">
        <v>23</v>
      </c>
      <c r="AN7" s="10">
        <f t="shared" si="14"/>
        <v>0</v>
      </c>
      <c r="AO7" s="10" t="s">
        <v>23</v>
      </c>
      <c r="AP7" s="10">
        <f t="shared" si="15"/>
        <v>0</v>
      </c>
      <c r="AQ7" s="96">
        <v>0</v>
      </c>
      <c r="AR7" s="96">
        <v>0</v>
      </c>
      <c r="AS7" s="96">
        <f t="shared" si="16"/>
        <v>0</v>
      </c>
      <c r="AT7" s="96">
        <v>0</v>
      </c>
      <c r="AU7" s="96"/>
      <c r="AV7" s="96">
        <v>0</v>
      </c>
      <c r="AW7" s="96">
        <v>0</v>
      </c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</row>
    <row r="8" spans="1:366" s="63" customFormat="1" ht="15" customHeight="1" x14ac:dyDescent="0.45">
      <c r="A8" s="39" t="s">
        <v>69</v>
      </c>
      <c r="B8" s="18">
        <v>210</v>
      </c>
      <c r="C8" s="18">
        <v>4</v>
      </c>
      <c r="D8" s="18"/>
      <c r="E8" s="18" t="s">
        <v>153</v>
      </c>
      <c r="F8" s="19" t="s">
        <v>24</v>
      </c>
      <c r="G8" s="19">
        <f t="shared" si="0"/>
        <v>480</v>
      </c>
      <c r="H8" s="19" t="s">
        <v>23</v>
      </c>
      <c r="I8" s="19">
        <f t="shared" si="1"/>
        <v>0</v>
      </c>
      <c r="J8" s="19" t="s">
        <v>23</v>
      </c>
      <c r="K8" s="19">
        <f t="shared" si="2"/>
        <v>0</v>
      </c>
      <c r="L8" s="19" t="s">
        <v>23</v>
      </c>
      <c r="M8" s="19">
        <f t="shared" si="3"/>
        <v>0</v>
      </c>
      <c r="N8" s="20">
        <f t="shared" si="4"/>
        <v>1</v>
      </c>
      <c r="O8" s="20">
        <f t="shared" si="5"/>
        <v>120</v>
      </c>
      <c r="P8" s="20">
        <v>116</v>
      </c>
      <c r="Q8" s="20"/>
      <c r="R8" s="20">
        <v>0</v>
      </c>
      <c r="S8" s="20"/>
      <c r="T8" s="20"/>
      <c r="U8" s="20"/>
      <c r="V8" s="20">
        <v>0</v>
      </c>
      <c r="W8" s="124" t="s">
        <v>23</v>
      </c>
      <c r="X8" s="124">
        <f t="shared" si="6"/>
        <v>0</v>
      </c>
      <c r="Y8" s="124" t="s">
        <v>23</v>
      </c>
      <c r="Z8" s="124">
        <f t="shared" si="7"/>
        <v>0</v>
      </c>
      <c r="AA8" s="10" t="s">
        <v>24</v>
      </c>
      <c r="AB8" s="10">
        <f t="shared" si="8"/>
        <v>840</v>
      </c>
      <c r="AC8" s="10" t="s">
        <v>23</v>
      </c>
      <c r="AD8" s="10">
        <f t="shared" si="9"/>
        <v>0</v>
      </c>
      <c r="AE8" s="10">
        <v>3</v>
      </c>
      <c r="AF8" s="10">
        <v>0</v>
      </c>
      <c r="AG8" s="21">
        <v>0</v>
      </c>
      <c r="AH8" s="21">
        <v>90</v>
      </c>
      <c r="AI8" s="22">
        <f t="shared" si="10"/>
        <v>360</v>
      </c>
      <c r="AJ8" s="22">
        <f t="shared" si="11"/>
        <v>0</v>
      </c>
      <c r="AK8" s="22">
        <f t="shared" si="12"/>
        <v>0</v>
      </c>
      <c r="AL8" s="22">
        <f t="shared" si="13"/>
        <v>90</v>
      </c>
      <c r="AM8" s="10" t="s">
        <v>23</v>
      </c>
      <c r="AN8" s="10">
        <f t="shared" si="14"/>
        <v>0</v>
      </c>
      <c r="AO8" s="10" t="s">
        <v>23</v>
      </c>
      <c r="AP8" s="10">
        <f t="shared" si="15"/>
        <v>0</v>
      </c>
      <c r="AQ8" s="96">
        <v>0</v>
      </c>
      <c r="AR8" s="96">
        <v>0</v>
      </c>
      <c r="AS8" s="96">
        <f t="shared" si="16"/>
        <v>0</v>
      </c>
      <c r="AT8" s="96">
        <v>0</v>
      </c>
      <c r="AU8" s="96"/>
      <c r="AV8" s="96">
        <v>0</v>
      </c>
      <c r="AW8" s="96">
        <v>0</v>
      </c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</row>
    <row r="9" spans="1:366" s="63" customFormat="1" ht="15" customHeight="1" x14ac:dyDescent="0.45">
      <c r="A9" s="39" t="s">
        <v>69</v>
      </c>
      <c r="B9" s="18">
        <v>35</v>
      </c>
      <c r="C9" s="18">
        <v>5</v>
      </c>
      <c r="D9" s="18"/>
      <c r="E9" s="18" t="s">
        <v>153</v>
      </c>
      <c r="F9" s="19" t="s">
        <v>24</v>
      </c>
      <c r="G9" s="19">
        <f t="shared" si="0"/>
        <v>175</v>
      </c>
      <c r="H9" s="19" t="s">
        <v>23</v>
      </c>
      <c r="I9" s="19">
        <f t="shared" si="1"/>
        <v>0</v>
      </c>
      <c r="J9" s="19" t="s">
        <v>23</v>
      </c>
      <c r="K9" s="19">
        <f t="shared" si="2"/>
        <v>0</v>
      </c>
      <c r="L9" s="19" t="s">
        <v>23</v>
      </c>
      <c r="M9" s="19">
        <f t="shared" si="3"/>
        <v>0</v>
      </c>
      <c r="N9" s="20">
        <f t="shared" si="4"/>
        <v>1</v>
      </c>
      <c r="O9" s="20">
        <f t="shared" si="5"/>
        <v>35</v>
      </c>
      <c r="P9" s="20">
        <v>35</v>
      </c>
      <c r="Q9" s="20"/>
      <c r="R9" s="20">
        <v>0</v>
      </c>
      <c r="S9" s="20"/>
      <c r="T9" s="20"/>
      <c r="U9" s="20"/>
      <c r="V9" s="20">
        <v>0</v>
      </c>
      <c r="W9" s="124" t="s">
        <v>23</v>
      </c>
      <c r="X9" s="124">
        <f t="shared" si="6"/>
        <v>0</v>
      </c>
      <c r="Y9" s="124" t="s">
        <v>23</v>
      </c>
      <c r="Z9" s="124">
        <f t="shared" si="7"/>
        <v>0</v>
      </c>
      <c r="AA9" s="10" t="s">
        <v>24</v>
      </c>
      <c r="AB9" s="10">
        <f t="shared" si="8"/>
        <v>175</v>
      </c>
      <c r="AC9" s="10" t="s">
        <v>23</v>
      </c>
      <c r="AD9" s="10">
        <f t="shared" si="9"/>
        <v>0</v>
      </c>
      <c r="AE9" s="10">
        <v>0</v>
      </c>
      <c r="AF9" s="10">
        <v>0</v>
      </c>
      <c r="AG9" s="21">
        <v>0</v>
      </c>
      <c r="AH9" s="21">
        <f>B9-P9-R9</f>
        <v>0</v>
      </c>
      <c r="AI9" s="22">
        <f t="shared" si="10"/>
        <v>0</v>
      </c>
      <c r="AJ9" s="22">
        <f t="shared" si="11"/>
        <v>0</v>
      </c>
      <c r="AK9" s="22">
        <f t="shared" si="12"/>
        <v>0</v>
      </c>
      <c r="AL9" s="22">
        <f t="shared" si="13"/>
        <v>0</v>
      </c>
      <c r="AM9" s="10" t="s">
        <v>23</v>
      </c>
      <c r="AN9" s="10">
        <f t="shared" si="14"/>
        <v>0</v>
      </c>
      <c r="AO9" s="10" t="s">
        <v>23</v>
      </c>
      <c r="AP9" s="10">
        <f t="shared" si="15"/>
        <v>0</v>
      </c>
      <c r="AQ9" s="96">
        <v>0</v>
      </c>
      <c r="AR9" s="96">
        <v>0</v>
      </c>
      <c r="AS9" s="96">
        <f t="shared" si="16"/>
        <v>0</v>
      </c>
      <c r="AT9" s="96">
        <v>0</v>
      </c>
      <c r="AU9" s="96"/>
      <c r="AV9" s="96">
        <v>0</v>
      </c>
      <c r="AW9" s="96">
        <v>0</v>
      </c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</row>
    <row r="10" spans="1:366" s="63" customFormat="1" ht="30" customHeight="1" x14ac:dyDescent="0.45">
      <c r="A10" s="87" t="s">
        <v>172</v>
      </c>
      <c r="B10" s="18"/>
      <c r="C10" s="18"/>
      <c r="D10" s="18"/>
      <c r="E10" s="18"/>
      <c r="F10" s="19"/>
      <c r="G10" s="19"/>
      <c r="H10" s="19"/>
      <c r="I10" s="19"/>
      <c r="J10" s="19"/>
      <c r="K10" s="19"/>
      <c r="L10" s="19"/>
      <c r="M10" s="19"/>
      <c r="N10" s="20"/>
      <c r="O10" s="20"/>
      <c r="P10" s="20">
        <v>132</v>
      </c>
      <c r="Q10" s="20"/>
      <c r="R10" s="20">
        <f>(27+3400)</f>
        <v>3427</v>
      </c>
      <c r="S10" s="20"/>
      <c r="T10" s="20">
        <v>0</v>
      </c>
      <c r="U10" s="20"/>
      <c r="V10" s="20"/>
      <c r="W10" s="124"/>
      <c r="X10" s="124"/>
      <c r="Y10" s="124"/>
      <c r="Z10" s="124"/>
      <c r="AA10" s="10"/>
      <c r="AB10" s="10"/>
      <c r="AC10" s="10"/>
      <c r="AD10" s="10"/>
      <c r="AE10" s="10"/>
      <c r="AF10" s="10"/>
      <c r="AG10" s="21"/>
      <c r="AH10" s="21"/>
      <c r="AI10" s="22"/>
      <c r="AJ10" s="22"/>
      <c r="AK10" s="22"/>
      <c r="AL10" s="22"/>
      <c r="AM10" s="10"/>
      <c r="AN10" s="10"/>
      <c r="AO10" s="10"/>
      <c r="AP10" s="10"/>
      <c r="AQ10" s="96"/>
      <c r="AR10" s="96"/>
      <c r="AS10" s="96"/>
      <c r="AT10" s="96"/>
      <c r="AU10" s="96"/>
      <c r="AV10" s="96"/>
      <c r="AW10" s="96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</row>
    <row r="11" spans="1:366" s="63" customFormat="1" ht="15" customHeight="1" x14ac:dyDescent="0.45">
      <c r="A11" s="23" t="s">
        <v>29</v>
      </c>
      <c r="B11" s="24"/>
      <c r="C11" s="24"/>
      <c r="D11" s="24"/>
      <c r="E11" s="24"/>
      <c r="F11" s="24">
        <f>SUM(G3:G9)</f>
        <v>4915</v>
      </c>
      <c r="G11" s="24"/>
      <c r="H11" s="24">
        <f>SUM(I3:I9)</f>
        <v>3380</v>
      </c>
      <c r="I11" s="24"/>
      <c r="J11" s="24">
        <f>SUM(K3:K9)</f>
        <v>0</v>
      </c>
      <c r="K11" s="24"/>
      <c r="L11" s="24">
        <f>SUM(M3:M9)</f>
        <v>0</v>
      </c>
      <c r="M11" s="24"/>
      <c r="N11" s="25">
        <f>SUM(O3:O9)</f>
        <v>1299</v>
      </c>
      <c r="O11" s="24"/>
      <c r="P11" s="25">
        <f t="shared" ref="P11:U11" si="17">SUM(P3:P10)</f>
        <v>1823</v>
      </c>
      <c r="Q11" s="25">
        <v>372</v>
      </c>
      <c r="R11" s="25">
        <f t="shared" si="17"/>
        <v>4289</v>
      </c>
      <c r="S11" s="25">
        <f t="shared" si="17"/>
        <v>2</v>
      </c>
      <c r="T11" s="25">
        <f t="shared" si="17"/>
        <v>0</v>
      </c>
      <c r="U11" s="25">
        <f t="shared" si="17"/>
        <v>0</v>
      </c>
      <c r="V11" s="25">
        <f>SUM(V3:V9)</f>
        <v>1585</v>
      </c>
      <c r="W11" s="25">
        <f>SUM(X3:X9)</f>
        <v>0</v>
      </c>
      <c r="X11" s="25"/>
      <c r="Y11" s="25">
        <f>SUM(Z3:Z9)</f>
        <v>0</v>
      </c>
      <c r="Z11" s="25"/>
      <c r="AA11" s="24">
        <f>SUM(AB3:AB9)</f>
        <v>2023</v>
      </c>
      <c r="AB11" s="24"/>
      <c r="AC11" s="25">
        <f>SUM(AD3:AD9)</f>
        <v>0</v>
      </c>
      <c r="AD11" s="24"/>
      <c r="AE11" s="36">
        <f>SUM(AE3:AE9)</f>
        <v>56</v>
      </c>
      <c r="AF11" s="36">
        <f>SUM(AF3:AF9)</f>
        <v>33</v>
      </c>
      <c r="AG11" s="25">
        <f>SUM(AG3:AG9)</f>
        <v>0</v>
      </c>
      <c r="AH11" s="24"/>
      <c r="AI11" s="25">
        <f>SUM(AI3:AI9)</f>
        <v>1882</v>
      </c>
      <c r="AJ11" s="25">
        <f>SUM(AJ3:AJ9)</f>
        <v>1394</v>
      </c>
      <c r="AK11" s="25">
        <f>SUM(AK3:AK9)</f>
        <v>0</v>
      </c>
      <c r="AL11" s="25">
        <f>SUM(AL3:AL9)</f>
        <v>143</v>
      </c>
      <c r="AM11" s="25">
        <f>SUM(AM3:AM10)</f>
        <v>0</v>
      </c>
      <c r="AN11" s="25"/>
      <c r="AO11" s="25">
        <f>SUM(AP3:AP9)</f>
        <v>0</v>
      </c>
      <c r="AP11" s="25"/>
      <c r="AQ11" s="167">
        <f>SUM(AR3:AR9)</f>
        <v>856</v>
      </c>
      <c r="AR11" s="167"/>
      <c r="AS11" s="60">
        <f>SUM(AS3:AS9)</f>
        <v>1712</v>
      </c>
      <c r="AT11" s="25">
        <f>SUM(AT3:AT10)</f>
        <v>0</v>
      </c>
      <c r="AU11" s="132">
        <v>0</v>
      </c>
      <c r="AV11" s="25">
        <f>SUM(AV3:AV10)</f>
        <v>0</v>
      </c>
      <c r="AW11" s="25">
        <f>SUM(AW3:AW10)</f>
        <v>0</v>
      </c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</row>
    <row r="12" spans="1:366" ht="15" customHeight="1" x14ac:dyDescent="0.45">
      <c r="A12" s="61" t="s">
        <v>30</v>
      </c>
      <c r="B12" s="66"/>
      <c r="C12" s="66"/>
      <c r="D12" s="66"/>
      <c r="E12" s="66"/>
      <c r="F12" s="66" t="s">
        <v>31</v>
      </c>
      <c r="G12" s="66"/>
      <c r="H12" s="66" t="s">
        <v>31</v>
      </c>
      <c r="I12" s="66"/>
      <c r="J12" s="66" t="s">
        <v>31</v>
      </c>
      <c r="K12" s="66"/>
      <c r="L12" s="66" t="s">
        <v>31</v>
      </c>
      <c r="M12" s="66"/>
      <c r="N12" s="66" t="s">
        <v>31</v>
      </c>
      <c r="O12" s="66"/>
      <c r="P12" s="66" t="s">
        <v>32</v>
      </c>
      <c r="Q12" s="66" t="s">
        <v>32</v>
      </c>
      <c r="R12" s="66" t="s">
        <v>32</v>
      </c>
      <c r="S12" s="66" t="s">
        <v>213</v>
      </c>
      <c r="T12" s="66" t="s">
        <v>32</v>
      </c>
      <c r="U12" s="66" t="s">
        <v>32</v>
      </c>
      <c r="V12" s="66" t="s">
        <v>32</v>
      </c>
      <c r="W12" s="66" t="s">
        <v>31</v>
      </c>
      <c r="X12" s="66"/>
      <c r="Y12" s="66" t="s">
        <v>31</v>
      </c>
      <c r="Z12" s="66"/>
      <c r="AA12" s="66" t="s">
        <v>31</v>
      </c>
      <c r="AB12" s="66"/>
      <c r="AC12" s="66" t="s">
        <v>31</v>
      </c>
      <c r="AD12" s="66"/>
      <c r="AE12" s="66" t="s">
        <v>33</v>
      </c>
      <c r="AF12" s="66" t="s">
        <v>33</v>
      </c>
      <c r="AG12" s="66" t="s">
        <v>32</v>
      </c>
      <c r="AH12" s="66"/>
      <c r="AI12" s="66" t="s">
        <v>31</v>
      </c>
      <c r="AJ12" s="66" t="s">
        <v>31</v>
      </c>
      <c r="AK12" s="66" t="s">
        <v>31</v>
      </c>
      <c r="AL12" s="66" t="s">
        <v>31</v>
      </c>
      <c r="AM12" s="66" t="s">
        <v>31</v>
      </c>
      <c r="AN12" s="66"/>
      <c r="AO12" s="66" t="s">
        <v>31</v>
      </c>
      <c r="AP12" s="66"/>
      <c r="AQ12" s="187" t="s">
        <v>32</v>
      </c>
      <c r="AR12" s="187"/>
      <c r="AS12" s="66" t="s">
        <v>31</v>
      </c>
      <c r="AT12" s="66" t="s">
        <v>32</v>
      </c>
      <c r="AU12" s="66" t="s">
        <v>32</v>
      </c>
      <c r="AV12" s="66" t="s">
        <v>32</v>
      </c>
      <c r="AW12" s="66" t="s">
        <v>213</v>
      </c>
    </row>
    <row r="13" spans="1:366" ht="15" customHeight="1" x14ac:dyDescent="0.45">
      <c r="A13" s="31" t="s">
        <v>34</v>
      </c>
      <c r="B13" s="32"/>
      <c r="C13" s="32"/>
      <c r="D13" s="32"/>
      <c r="E13" s="32"/>
      <c r="F13" s="32">
        <f>F11*'ZX14'!D3</f>
        <v>0</v>
      </c>
      <c r="G13" s="32"/>
      <c r="H13" s="32">
        <f>H11*'ZX14'!E3</f>
        <v>0</v>
      </c>
      <c r="I13" s="32"/>
      <c r="J13" s="32">
        <f>J11*'ZX14'!F3</f>
        <v>0</v>
      </c>
      <c r="K13" s="32"/>
      <c r="L13" s="32">
        <f>L11*'ZX14'!G3</f>
        <v>0</v>
      </c>
      <c r="M13" s="32"/>
      <c r="N13" s="32">
        <f>N11*'ZX14'!H3</f>
        <v>0</v>
      </c>
      <c r="O13" s="32"/>
      <c r="P13" s="32">
        <f>P11*'ZX14'!I3</f>
        <v>0</v>
      </c>
      <c r="Q13" s="32">
        <f>Q11*'ZX14'!J3</f>
        <v>0</v>
      </c>
      <c r="R13" s="32">
        <f>R11*'ZX14'!K3</f>
        <v>0</v>
      </c>
      <c r="S13" s="32">
        <f>S11*'ZX14'!L3</f>
        <v>0</v>
      </c>
      <c r="T13" s="32">
        <f>T11*'ZX14'!M3</f>
        <v>0</v>
      </c>
      <c r="U13" s="32">
        <f>U11*'ZX14'!N3</f>
        <v>0</v>
      </c>
      <c r="V13" s="32">
        <f>V11*'ZX14'!P3</f>
        <v>0</v>
      </c>
      <c r="W13" s="32">
        <f>W11*'ZX14'!Q3</f>
        <v>0</v>
      </c>
      <c r="X13" s="32"/>
      <c r="Y13" s="32">
        <f>Y11*'ZX14'!R3</f>
        <v>0</v>
      </c>
      <c r="Z13" s="32"/>
      <c r="AA13" s="32">
        <f>AA11*'ZX14'!S3</f>
        <v>0</v>
      </c>
      <c r="AB13" s="32"/>
      <c r="AC13" s="32">
        <f>AC11*'ZX14'!T3</f>
        <v>0</v>
      </c>
      <c r="AD13" s="32"/>
      <c r="AE13" s="32">
        <f>AE11*'ZX14'!U3</f>
        <v>0</v>
      </c>
      <c r="AF13" s="32">
        <f>AF11*'ZX14'!V3</f>
        <v>0</v>
      </c>
      <c r="AG13" s="32">
        <f>AG11*'ZX14'!W3</f>
        <v>0</v>
      </c>
      <c r="AH13" s="32"/>
      <c r="AI13" s="32">
        <f>AI11*'ZX14'!Z3</f>
        <v>0</v>
      </c>
      <c r="AJ13" s="32">
        <f>AJ11*'ZX14'!AA3</f>
        <v>0</v>
      </c>
      <c r="AK13" s="32">
        <f>AK11*'ZX14'!AB3</f>
        <v>0</v>
      </c>
      <c r="AL13" s="32">
        <f>AL11*'ZX14'!AC3</f>
        <v>0</v>
      </c>
      <c r="AM13" s="32">
        <f>AM11*'ZX14'!AD3</f>
        <v>0</v>
      </c>
      <c r="AN13" s="32"/>
      <c r="AO13" s="32">
        <f>AO11*'ZX14'!AE3</f>
        <v>0</v>
      </c>
      <c r="AP13" s="32"/>
      <c r="AQ13" s="150">
        <f>AQ11*'ZX14'!AF3</f>
        <v>0</v>
      </c>
      <c r="AR13" s="150"/>
      <c r="AS13" s="32">
        <f>AS11*'ZX14'!$AH$3</f>
        <v>0</v>
      </c>
      <c r="AT13" s="32">
        <f>AT11*'ZX14'!AI3</f>
        <v>0</v>
      </c>
      <c r="AU13" s="32">
        <f>AU11*'ZX14'!AJ3</f>
        <v>0</v>
      </c>
      <c r="AV13" s="32">
        <f>AV11*'ZX14'!AK3</f>
        <v>0</v>
      </c>
      <c r="AW13" s="32">
        <f>AW11*'ZX14'!AL3</f>
        <v>0</v>
      </c>
    </row>
    <row r="14" spans="1:366" ht="15" customHeight="1" x14ac:dyDescent="0.45"/>
    <row r="15" spans="1:366" ht="15" customHeight="1" x14ac:dyDescent="0.45"/>
    <row r="16" spans="1:366" ht="15" customHeight="1" x14ac:dyDescent="0.45"/>
    <row r="17" ht="15" customHeight="1" x14ac:dyDescent="0.45"/>
    <row r="18" ht="15" customHeight="1" x14ac:dyDescent="0.45"/>
    <row r="19" ht="15" customHeight="1" x14ac:dyDescent="0.45"/>
    <row r="20" ht="15" customHeight="1" x14ac:dyDescent="0.45"/>
    <row r="21" ht="15" customHeight="1" x14ac:dyDescent="0.45"/>
    <row r="22" ht="15" customHeight="1" x14ac:dyDescent="0.45"/>
    <row r="23" ht="15" customHeight="1" x14ac:dyDescent="0.45"/>
    <row r="24" ht="15" customHeight="1" x14ac:dyDescent="0.45"/>
    <row r="25" ht="15" customHeight="1" x14ac:dyDescent="0.45"/>
    <row r="26" ht="15" customHeight="1" x14ac:dyDescent="0.45"/>
    <row r="27" ht="15" customHeight="1" x14ac:dyDescent="0.45"/>
    <row r="28" ht="15" customHeight="1" x14ac:dyDescent="0.45"/>
    <row r="29" ht="15" customHeight="1" x14ac:dyDescent="0.45"/>
    <row r="30" ht="15" customHeight="1" x14ac:dyDescent="0.45"/>
    <row r="31" ht="15" customHeight="1" x14ac:dyDescent="0.45"/>
    <row r="32" ht="15" customHeight="1" x14ac:dyDescent="0.45"/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8" ht="15" customHeight="1" x14ac:dyDescent="0.45"/>
    <row r="39" ht="15" customHeight="1" x14ac:dyDescent="0.45"/>
    <row r="40" ht="15" customHeight="1" x14ac:dyDescent="0.45"/>
    <row r="41" ht="15" customHeight="1" x14ac:dyDescent="0.45"/>
    <row r="42" ht="15" customHeight="1" x14ac:dyDescent="0.45"/>
    <row r="43" ht="15" customHeight="1" x14ac:dyDescent="0.45"/>
    <row r="44" ht="15" customHeight="1" x14ac:dyDescent="0.45"/>
    <row r="45" ht="15" customHeight="1" x14ac:dyDescent="0.45"/>
    <row r="46" ht="15" customHeight="1" x14ac:dyDescent="0.45"/>
    <row r="47" ht="15" customHeight="1" x14ac:dyDescent="0.45"/>
  </sheetData>
  <sheetProtection algorithmName="SHA-512" hashValue="3TQ4H16iBH9Ev17HtMXuiO07ik7DK/XA/S7p4vD9MeUIEToTU9cR/TF599am7edvTkOjdFnujJMbt7qhhY6TLg==" saltValue="kgsdhEOUsxrpl9U62CIicQ==" spinCount="100000" sheet="1" objects="1" scenarios="1"/>
  <customSheetViews>
    <customSheetView guid="{2789FC04-2E36-4D35-9415-F233AAB86BF1}">
      <pane xSplit="1" topLeftCell="AG1" activePane="topRight" state="frozen"/>
      <selection pane="topRight" activeCell="AL27" sqref="AL27"/>
      <pageMargins left="0.7" right="0.7" top="0.75" bottom="0.75" header="0.51180555555555496" footer="0.51180555555555496"/>
      <pageSetup paperSize="9" firstPageNumber="0" orientation="portrait" horizontalDpi="4294967294" verticalDpi="0" r:id="rId1"/>
    </customSheetView>
  </customSheetViews>
  <mergeCells count="16">
    <mergeCell ref="W2:X2"/>
    <mergeCell ref="Y2:Z2"/>
    <mergeCell ref="A1:E1"/>
    <mergeCell ref="F2:G2"/>
    <mergeCell ref="AA2:AB2"/>
    <mergeCell ref="L2:M2"/>
    <mergeCell ref="J2:K2"/>
    <mergeCell ref="H2:I2"/>
    <mergeCell ref="F1:Z1"/>
    <mergeCell ref="AA1:AW1"/>
    <mergeCell ref="AQ13:AR13"/>
    <mergeCell ref="AQ11:AR11"/>
    <mergeCell ref="AQ12:AR12"/>
    <mergeCell ref="AC2:AD2"/>
    <mergeCell ref="AM2:AN2"/>
    <mergeCell ref="AO2:AP2"/>
  </mergeCells>
  <pageMargins left="0.7" right="0.7" top="0.75" bottom="0.75" header="0.51180555555555496" footer="0.51180555555555496"/>
  <pageSetup paperSize="9" firstPageNumber="0" orientation="portrait" horizontalDpi="4294967294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NB49"/>
  <sheetViews>
    <sheetView zoomScaleNormal="100" workbookViewId="0">
      <pane xSplit="1" topLeftCell="I1" activePane="topRight" state="frozen"/>
      <selection activeCell="K14" sqref="K14"/>
      <selection pane="topRight" sqref="A1:XFD1048576"/>
    </sheetView>
  </sheetViews>
  <sheetFormatPr defaultColWidth="13.3984375" defaultRowHeight="14.25" x14ac:dyDescent="0.45"/>
  <cols>
    <col min="1" max="1" width="22" bestFit="1" customWidth="1"/>
    <col min="2" max="2" width="15.73046875" bestFit="1" customWidth="1"/>
    <col min="3" max="3" width="18.265625" bestFit="1" customWidth="1"/>
    <col min="4" max="4" width="16.265625" bestFit="1" customWidth="1"/>
    <col min="5" max="5" width="22" bestFit="1" customWidth="1"/>
  </cols>
  <sheetData>
    <row r="1" spans="1:366" x14ac:dyDescent="0.45">
      <c r="A1" s="157" t="s">
        <v>221</v>
      </c>
      <c r="B1" s="158"/>
      <c r="C1" s="158"/>
      <c r="D1" s="158"/>
      <c r="E1" s="159"/>
      <c r="F1" s="162" t="s">
        <v>222</v>
      </c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4"/>
      <c r="AA1" s="165" t="s">
        <v>232</v>
      </c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</row>
    <row r="2" spans="1:366" s="67" customFormat="1" ht="82.5" customHeight="1" thickBot="1" x14ac:dyDescent="0.5">
      <c r="A2" s="1" t="s">
        <v>0</v>
      </c>
      <c r="B2" s="1" t="s">
        <v>1</v>
      </c>
      <c r="C2" s="1" t="s">
        <v>220</v>
      </c>
      <c r="D2" s="91" t="s">
        <v>168</v>
      </c>
      <c r="E2" s="1" t="s">
        <v>152</v>
      </c>
      <c r="F2" s="172" t="s">
        <v>18</v>
      </c>
      <c r="G2" s="173"/>
      <c r="H2" s="172" t="s">
        <v>179</v>
      </c>
      <c r="I2" s="173"/>
      <c r="J2" s="172" t="s">
        <v>180</v>
      </c>
      <c r="K2" s="173"/>
      <c r="L2" s="172" t="s">
        <v>170</v>
      </c>
      <c r="M2" s="173"/>
      <c r="N2" s="2" t="s">
        <v>9</v>
      </c>
      <c r="O2" s="2" t="s">
        <v>19</v>
      </c>
      <c r="P2" s="2" t="s">
        <v>10</v>
      </c>
      <c r="Q2" s="2" t="s">
        <v>211</v>
      </c>
      <c r="R2" s="2" t="s">
        <v>11</v>
      </c>
      <c r="S2" s="2" t="s">
        <v>208</v>
      </c>
      <c r="T2" s="2" t="s">
        <v>209</v>
      </c>
      <c r="U2" s="2" t="s">
        <v>216</v>
      </c>
      <c r="V2" s="2" t="s">
        <v>12</v>
      </c>
      <c r="W2" s="170" t="s">
        <v>181</v>
      </c>
      <c r="X2" s="171"/>
      <c r="Y2" s="170" t="s">
        <v>182</v>
      </c>
      <c r="Z2" s="171"/>
      <c r="AA2" s="168" t="s">
        <v>183</v>
      </c>
      <c r="AB2" s="169"/>
      <c r="AC2" s="168" t="s">
        <v>178</v>
      </c>
      <c r="AD2" s="169"/>
      <c r="AE2" s="3" t="s">
        <v>13</v>
      </c>
      <c r="AF2" s="3" t="s">
        <v>14</v>
      </c>
      <c r="AG2" s="3" t="s">
        <v>15</v>
      </c>
      <c r="AH2" s="3" t="s">
        <v>195</v>
      </c>
      <c r="AI2" s="3" t="s">
        <v>18</v>
      </c>
      <c r="AJ2" s="3" t="s">
        <v>179</v>
      </c>
      <c r="AK2" s="3" t="s">
        <v>180</v>
      </c>
      <c r="AL2" s="3" t="s">
        <v>19</v>
      </c>
      <c r="AM2" s="168" t="s">
        <v>184</v>
      </c>
      <c r="AN2" s="169"/>
      <c r="AO2" s="168" t="s">
        <v>185</v>
      </c>
      <c r="AP2" s="169"/>
      <c r="AQ2" s="94" t="s">
        <v>6</v>
      </c>
      <c r="AR2" s="94" t="s">
        <v>7</v>
      </c>
      <c r="AS2" s="94" t="s">
        <v>8</v>
      </c>
      <c r="AT2" s="94" t="s">
        <v>196</v>
      </c>
      <c r="AU2" s="147" t="s">
        <v>224</v>
      </c>
      <c r="AV2" s="94" t="s">
        <v>197</v>
      </c>
      <c r="AW2" s="94" t="s">
        <v>204</v>
      </c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</row>
    <row r="3" spans="1:366" s="77" customFormat="1" ht="15" customHeight="1" thickBot="1" x14ac:dyDescent="0.5">
      <c r="A3" s="114" t="s">
        <v>173</v>
      </c>
      <c r="B3" s="71">
        <v>1012</v>
      </c>
      <c r="C3" s="71">
        <v>7</v>
      </c>
      <c r="D3" s="71">
        <v>0</v>
      </c>
      <c r="E3" s="71" t="s">
        <v>154</v>
      </c>
      <c r="F3" s="72" t="s">
        <v>24</v>
      </c>
      <c r="G3" s="72">
        <f>(IF(F3="tak",3*3*($B3/50+1),0))</f>
        <v>191.16</v>
      </c>
      <c r="H3" s="72" t="s">
        <v>23</v>
      </c>
      <c r="I3" s="72">
        <v>0</v>
      </c>
      <c r="J3" s="72" t="s">
        <v>24</v>
      </c>
      <c r="K3" s="72">
        <f>(IF(J3="tak",3*3*($B3/50+1),0))</f>
        <v>191.16</v>
      </c>
      <c r="L3" s="72" t="s">
        <v>23</v>
      </c>
      <c r="M3" s="72">
        <f t="shared" ref="M3:M10" si="0">IF(L3="tak",2.5*($B3-$AH3),0)</f>
        <v>0</v>
      </c>
      <c r="N3" s="73">
        <v>1.5</v>
      </c>
      <c r="O3" s="73">
        <v>0</v>
      </c>
      <c r="P3" s="73">
        <v>771</v>
      </c>
      <c r="Q3" s="73"/>
      <c r="R3" s="73">
        <v>628</v>
      </c>
      <c r="S3" s="73"/>
      <c r="T3" s="73"/>
      <c r="U3" s="73"/>
      <c r="V3" s="73">
        <v>0</v>
      </c>
      <c r="W3" s="122" t="s">
        <v>24</v>
      </c>
      <c r="X3" s="122">
        <f>(IF(W3="tak",3*3*($B3/50+1),0))</f>
        <v>191.16</v>
      </c>
      <c r="Y3" s="122" t="s">
        <v>24</v>
      </c>
      <c r="Z3" s="122">
        <f>(IF(Y3="tak",3*3*($B3/50+1),0))</f>
        <v>191.16</v>
      </c>
      <c r="AA3" s="74" t="s">
        <v>23</v>
      </c>
      <c r="AB3" s="74">
        <f t="shared" ref="AB3:AB10" si="1">IF($AA3="tak",$C3*$B3,0)</f>
        <v>0</v>
      </c>
      <c r="AC3" s="74" t="s">
        <v>23</v>
      </c>
      <c r="AD3" s="74">
        <f t="shared" ref="AD3" si="2">IF(AC3="tak",1.5*$B3,0)</f>
        <v>0</v>
      </c>
      <c r="AE3" s="74">
        <v>3</v>
      </c>
      <c r="AF3" s="74">
        <v>0</v>
      </c>
      <c r="AG3" s="75">
        <v>0</v>
      </c>
      <c r="AH3" s="75">
        <v>63</v>
      </c>
      <c r="AI3" s="76">
        <f>(IF($F3="tak",IF($E3="bitumiczna",$D3*$B3,($B3*$C3-$G3)),0))</f>
        <v>0</v>
      </c>
      <c r="AJ3" s="76">
        <f t="shared" ref="AJ3:AJ10" si="3">(IF($H3="tak",$B3*$D3,0))</f>
        <v>0</v>
      </c>
      <c r="AK3" s="76">
        <f t="shared" ref="AK3:AK10" si="4">(IF($J3="tak",$B3*$D3,0))</f>
        <v>0</v>
      </c>
      <c r="AL3" s="76">
        <f>526*N3</f>
        <v>789</v>
      </c>
      <c r="AM3" s="74" t="s">
        <v>23</v>
      </c>
      <c r="AN3" s="74">
        <f t="shared" ref="AN3" si="5">IF(AM3="tak",$C3*$B3,0)</f>
        <v>0</v>
      </c>
      <c r="AO3" s="74" t="s">
        <v>23</v>
      </c>
      <c r="AP3" s="74">
        <f t="shared" ref="AP3" si="6">IF(AO3="tak",$C3*$B3,0)</f>
        <v>0</v>
      </c>
      <c r="AQ3" s="100">
        <v>1.5</v>
      </c>
      <c r="AR3" s="100">
        <v>598</v>
      </c>
      <c r="AS3" s="100">
        <f t="shared" ref="AS3" si="7">AQ3*AR3</f>
        <v>897</v>
      </c>
      <c r="AT3" s="100">
        <v>0</v>
      </c>
      <c r="AU3" s="100"/>
      <c r="AV3" s="100">
        <v>0</v>
      </c>
      <c r="AW3" s="100">
        <v>0</v>
      </c>
    </row>
    <row r="4" spans="1:366" s="68" customFormat="1" ht="15" customHeight="1" x14ac:dyDescent="0.45">
      <c r="A4" s="43" t="s">
        <v>60</v>
      </c>
      <c r="B4" s="14">
        <v>65</v>
      </c>
      <c r="C4" s="14">
        <v>3.5</v>
      </c>
      <c r="D4" s="14"/>
      <c r="E4" s="14" t="s">
        <v>153</v>
      </c>
      <c r="F4" s="15" t="s">
        <v>24</v>
      </c>
      <c r="G4" s="15">
        <f t="shared" ref="G4:G10" si="8">IF($F4="tak",IF($E4="bitumiczna",2.5*($B4-$AH4),$C4*($B4-$AH4)),0)</f>
        <v>0</v>
      </c>
      <c r="H4" s="15" t="s">
        <v>23</v>
      </c>
      <c r="I4" s="15">
        <f t="shared" ref="I4:I10" si="9">IF($H4="tak",2.5*($B4-$AH4),IF($E4="bitumiczna",2.5*($B4-$AH4),0))</f>
        <v>0</v>
      </c>
      <c r="J4" s="15" t="s">
        <v>23</v>
      </c>
      <c r="K4" s="15">
        <f t="shared" ref="K4:K10" si="10">IF(J4="tak",2.5*($B4-$AH4),0)</f>
        <v>0</v>
      </c>
      <c r="L4" s="15" t="s">
        <v>23</v>
      </c>
      <c r="M4" s="15">
        <f t="shared" si="0"/>
        <v>0</v>
      </c>
      <c r="N4" s="16">
        <f t="shared" ref="N4:N10" si="11">IF(AC4="tak",1*0.5,IF(AQ4&gt;0,1*0.5,2*0.5))</f>
        <v>1</v>
      </c>
      <c r="O4" s="16">
        <f t="shared" ref="O4:O10" si="12">N4*(B4-AH4)</f>
        <v>0</v>
      </c>
      <c r="P4" s="16">
        <v>0</v>
      </c>
      <c r="Q4" s="16"/>
      <c r="R4" s="16">
        <v>0</v>
      </c>
      <c r="S4" s="16"/>
      <c r="T4" s="16"/>
      <c r="U4" s="16"/>
      <c r="V4" s="16">
        <v>0</v>
      </c>
      <c r="W4" s="123" t="s">
        <v>23</v>
      </c>
      <c r="X4" s="123">
        <f t="shared" ref="X4:X10" si="13">IF(W4="tak",$C4*$B4,0)</f>
        <v>0</v>
      </c>
      <c r="Y4" s="123" t="s">
        <v>23</v>
      </c>
      <c r="Z4" s="123">
        <f t="shared" ref="Z4:Z10" si="14">IF(Y4="tak",$C4*$B4,0)</f>
        <v>0</v>
      </c>
      <c r="AA4" s="33" t="s">
        <v>24</v>
      </c>
      <c r="AB4" s="33">
        <f t="shared" si="1"/>
        <v>227.5</v>
      </c>
      <c r="AC4" s="33" t="s">
        <v>23</v>
      </c>
      <c r="AD4" s="33">
        <f t="shared" ref="AD4:AD10" si="15">IF(AC4="tak",1.5*$B4,0)</f>
        <v>0</v>
      </c>
      <c r="AE4" s="33">
        <v>3</v>
      </c>
      <c r="AF4" s="33">
        <v>0</v>
      </c>
      <c r="AG4" s="34">
        <v>0</v>
      </c>
      <c r="AH4" s="34">
        <f>B4-P4-R4</f>
        <v>65</v>
      </c>
      <c r="AI4" s="35">
        <f t="shared" ref="AI4:AI10" si="16">(IF($F4="tak",IF($E4="bitumiczna",$D4*$B4,($B4*$C4-$G4)),0))</f>
        <v>227.5</v>
      </c>
      <c r="AJ4" s="35">
        <f t="shared" si="3"/>
        <v>0</v>
      </c>
      <c r="AK4" s="35">
        <f t="shared" si="4"/>
        <v>0</v>
      </c>
      <c r="AL4" s="35">
        <f t="shared" ref="AL4:AL10" si="17">AH4*N4</f>
        <v>65</v>
      </c>
      <c r="AM4" s="33" t="s">
        <v>23</v>
      </c>
      <c r="AN4" s="33">
        <f t="shared" ref="AN4:AN10" si="18">IF(AM4="tak",$C4*$B4,0)</f>
        <v>0</v>
      </c>
      <c r="AO4" s="33" t="s">
        <v>23</v>
      </c>
      <c r="AP4" s="33">
        <f t="shared" ref="AP4:AP10" si="19">IF(AO4="tak",$C4*$B4,0)</f>
        <v>0</v>
      </c>
      <c r="AQ4" s="98">
        <v>0</v>
      </c>
      <c r="AR4" s="98">
        <v>0</v>
      </c>
      <c r="AS4" s="98">
        <f t="shared" ref="AS4:AS10" si="20">AQ4*AR4</f>
        <v>0</v>
      </c>
      <c r="AT4" s="98">
        <v>0</v>
      </c>
      <c r="AU4" s="98"/>
      <c r="AV4" s="98">
        <v>0</v>
      </c>
      <c r="AW4" s="98">
        <v>0</v>
      </c>
    </row>
    <row r="5" spans="1:366" s="63" customFormat="1" ht="15" customHeight="1" x14ac:dyDescent="0.45">
      <c r="A5" s="39" t="s">
        <v>61</v>
      </c>
      <c r="B5" s="18">
        <v>105</v>
      </c>
      <c r="C5" s="18">
        <v>4.5</v>
      </c>
      <c r="D5" s="18">
        <v>1.5</v>
      </c>
      <c r="E5" s="18" t="s">
        <v>154</v>
      </c>
      <c r="F5" s="19" t="s">
        <v>24</v>
      </c>
      <c r="G5" s="19">
        <f t="shared" si="8"/>
        <v>197.5</v>
      </c>
      <c r="H5" s="19" t="s">
        <v>24</v>
      </c>
      <c r="I5" s="19">
        <f t="shared" si="9"/>
        <v>197.5</v>
      </c>
      <c r="J5" s="19" t="s">
        <v>23</v>
      </c>
      <c r="K5" s="19">
        <f t="shared" si="10"/>
        <v>0</v>
      </c>
      <c r="L5" s="19" t="s">
        <v>23</v>
      </c>
      <c r="M5" s="19">
        <f t="shared" si="0"/>
        <v>0</v>
      </c>
      <c r="N5" s="20">
        <f t="shared" si="11"/>
        <v>1</v>
      </c>
      <c r="O5" s="20">
        <f t="shared" si="12"/>
        <v>79</v>
      </c>
      <c r="P5" s="20">
        <v>76</v>
      </c>
      <c r="Q5" s="20"/>
      <c r="R5" s="20">
        <v>0</v>
      </c>
      <c r="S5" s="20"/>
      <c r="T5" s="20"/>
      <c r="U5" s="20"/>
      <c r="V5" s="20">
        <v>0</v>
      </c>
      <c r="W5" s="124" t="s">
        <v>23</v>
      </c>
      <c r="X5" s="124">
        <f t="shared" si="13"/>
        <v>0</v>
      </c>
      <c r="Y5" s="124" t="s">
        <v>23</v>
      </c>
      <c r="Z5" s="124">
        <f t="shared" si="14"/>
        <v>0</v>
      </c>
      <c r="AA5" s="10" t="s">
        <v>24</v>
      </c>
      <c r="AB5" s="10">
        <f t="shared" si="1"/>
        <v>472.5</v>
      </c>
      <c r="AC5" s="10" t="s">
        <v>23</v>
      </c>
      <c r="AD5" s="10">
        <f t="shared" si="15"/>
        <v>0</v>
      </c>
      <c r="AE5" s="10">
        <v>0</v>
      </c>
      <c r="AF5" s="10">
        <v>0</v>
      </c>
      <c r="AG5" s="21">
        <v>55</v>
      </c>
      <c r="AH5" s="21">
        <v>26</v>
      </c>
      <c r="AI5" s="22">
        <f t="shared" si="16"/>
        <v>157.5</v>
      </c>
      <c r="AJ5" s="22">
        <f t="shared" si="3"/>
        <v>157.5</v>
      </c>
      <c r="AK5" s="22">
        <f t="shared" si="4"/>
        <v>0</v>
      </c>
      <c r="AL5" s="22">
        <f t="shared" si="17"/>
        <v>26</v>
      </c>
      <c r="AM5" s="10" t="s">
        <v>23</v>
      </c>
      <c r="AN5" s="10">
        <f t="shared" si="18"/>
        <v>0</v>
      </c>
      <c r="AO5" s="10" t="s">
        <v>23</v>
      </c>
      <c r="AP5" s="10">
        <f t="shared" si="19"/>
        <v>0</v>
      </c>
      <c r="AQ5" s="96">
        <v>0</v>
      </c>
      <c r="AR5" s="96">
        <v>0</v>
      </c>
      <c r="AS5" s="96">
        <f t="shared" si="20"/>
        <v>0</v>
      </c>
      <c r="AT5" s="96">
        <v>0</v>
      </c>
      <c r="AU5" s="96"/>
      <c r="AV5" s="96">
        <v>0</v>
      </c>
      <c r="AW5" s="96">
        <v>0</v>
      </c>
    </row>
    <row r="6" spans="1:366" s="63" customFormat="1" ht="15" customHeight="1" x14ac:dyDescent="0.45">
      <c r="A6" s="39" t="s">
        <v>62</v>
      </c>
      <c r="B6" s="18">
        <v>142</v>
      </c>
      <c r="C6" s="18">
        <v>4</v>
      </c>
      <c r="D6" s="18"/>
      <c r="E6" s="18" t="s">
        <v>153</v>
      </c>
      <c r="F6" s="19" t="s">
        <v>24</v>
      </c>
      <c r="G6" s="19">
        <f t="shared" si="8"/>
        <v>176</v>
      </c>
      <c r="H6" s="19" t="s">
        <v>23</v>
      </c>
      <c r="I6" s="19">
        <f t="shared" si="9"/>
        <v>0</v>
      </c>
      <c r="J6" s="19" t="s">
        <v>23</v>
      </c>
      <c r="K6" s="19">
        <f t="shared" si="10"/>
        <v>0</v>
      </c>
      <c r="L6" s="19" t="s">
        <v>23</v>
      </c>
      <c r="M6" s="19">
        <f t="shared" si="0"/>
        <v>0</v>
      </c>
      <c r="N6" s="20">
        <f t="shared" si="11"/>
        <v>1</v>
      </c>
      <c r="O6" s="20">
        <f t="shared" si="12"/>
        <v>44</v>
      </c>
      <c r="P6" s="20">
        <v>44</v>
      </c>
      <c r="Q6" s="20"/>
      <c r="R6" s="20">
        <v>0</v>
      </c>
      <c r="S6" s="20"/>
      <c r="T6" s="20"/>
      <c r="U6" s="20"/>
      <c r="V6" s="20">
        <v>0</v>
      </c>
      <c r="W6" s="124" t="s">
        <v>23</v>
      </c>
      <c r="X6" s="124">
        <f t="shared" si="13"/>
        <v>0</v>
      </c>
      <c r="Y6" s="124" t="s">
        <v>23</v>
      </c>
      <c r="Z6" s="124">
        <f t="shared" si="14"/>
        <v>0</v>
      </c>
      <c r="AA6" s="10" t="s">
        <v>24</v>
      </c>
      <c r="AB6" s="10">
        <f t="shared" si="1"/>
        <v>568</v>
      </c>
      <c r="AC6" s="10" t="s">
        <v>23</v>
      </c>
      <c r="AD6" s="10">
        <f t="shared" si="15"/>
        <v>0</v>
      </c>
      <c r="AE6" s="10">
        <v>1</v>
      </c>
      <c r="AF6" s="10">
        <v>0</v>
      </c>
      <c r="AG6" s="21">
        <v>48</v>
      </c>
      <c r="AH6" s="21">
        <f>B6-P6-R6</f>
        <v>98</v>
      </c>
      <c r="AI6" s="22">
        <f t="shared" si="16"/>
        <v>392</v>
      </c>
      <c r="AJ6" s="22">
        <f t="shared" si="3"/>
        <v>0</v>
      </c>
      <c r="AK6" s="22">
        <f t="shared" si="4"/>
        <v>0</v>
      </c>
      <c r="AL6" s="22">
        <f t="shared" si="17"/>
        <v>98</v>
      </c>
      <c r="AM6" s="10" t="s">
        <v>23</v>
      </c>
      <c r="AN6" s="10">
        <f t="shared" si="18"/>
        <v>0</v>
      </c>
      <c r="AO6" s="10" t="s">
        <v>23</v>
      </c>
      <c r="AP6" s="10">
        <f t="shared" si="19"/>
        <v>0</v>
      </c>
      <c r="AQ6" s="96">
        <v>0</v>
      </c>
      <c r="AR6" s="96">
        <v>0</v>
      </c>
      <c r="AS6" s="96">
        <f t="shared" si="20"/>
        <v>0</v>
      </c>
      <c r="AT6" s="96">
        <v>46</v>
      </c>
      <c r="AU6" s="96">
        <v>6</v>
      </c>
      <c r="AV6" s="96">
        <v>0</v>
      </c>
      <c r="AW6" s="96">
        <v>0</v>
      </c>
    </row>
    <row r="7" spans="1:366" s="68" customFormat="1" ht="15" customHeight="1" x14ac:dyDescent="0.45">
      <c r="A7" s="43" t="s">
        <v>63</v>
      </c>
      <c r="B7" s="14">
        <v>195</v>
      </c>
      <c r="C7" s="14">
        <v>4.5</v>
      </c>
      <c r="D7" s="14"/>
      <c r="E7" s="14" t="s">
        <v>153</v>
      </c>
      <c r="F7" s="15" t="s">
        <v>24</v>
      </c>
      <c r="G7" s="15">
        <f t="shared" si="8"/>
        <v>135</v>
      </c>
      <c r="H7" s="15" t="s">
        <v>23</v>
      </c>
      <c r="I7" s="15">
        <f t="shared" si="9"/>
        <v>0</v>
      </c>
      <c r="J7" s="15" t="s">
        <v>23</v>
      </c>
      <c r="K7" s="15">
        <f t="shared" si="10"/>
        <v>0</v>
      </c>
      <c r="L7" s="15" t="s">
        <v>23</v>
      </c>
      <c r="M7" s="15">
        <f t="shared" si="0"/>
        <v>0</v>
      </c>
      <c r="N7" s="16">
        <f t="shared" si="11"/>
        <v>1</v>
      </c>
      <c r="O7" s="16">
        <f t="shared" si="12"/>
        <v>30</v>
      </c>
      <c r="P7" s="16">
        <v>30</v>
      </c>
      <c r="Q7" s="16"/>
      <c r="R7" s="16">
        <v>0</v>
      </c>
      <c r="S7" s="16"/>
      <c r="T7" s="16"/>
      <c r="U7" s="16"/>
      <c r="V7" s="16">
        <v>0</v>
      </c>
      <c r="W7" s="123" t="s">
        <v>23</v>
      </c>
      <c r="X7" s="123">
        <f t="shared" si="13"/>
        <v>0</v>
      </c>
      <c r="Y7" s="123" t="s">
        <v>23</v>
      </c>
      <c r="Z7" s="123">
        <f t="shared" si="14"/>
        <v>0</v>
      </c>
      <c r="AA7" s="33" t="s">
        <v>24</v>
      </c>
      <c r="AB7" s="33">
        <f t="shared" si="1"/>
        <v>877.5</v>
      </c>
      <c r="AC7" s="33" t="s">
        <v>23</v>
      </c>
      <c r="AD7" s="33">
        <f t="shared" si="15"/>
        <v>0</v>
      </c>
      <c r="AE7" s="33">
        <v>2</v>
      </c>
      <c r="AF7" s="33">
        <v>0</v>
      </c>
      <c r="AG7" s="34">
        <v>0</v>
      </c>
      <c r="AH7" s="34">
        <f>B7-P7-R7</f>
        <v>165</v>
      </c>
      <c r="AI7" s="35">
        <f t="shared" si="16"/>
        <v>742.5</v>
      </c>
      <c r="AJ7" s="35">
        <f t="shared" si="3"/>
        <v>0</v>
      </c>
      <c r="AK7" s="35">
        <f t="shared" si="4"/>
        <v>0</v>
      </c>
      <c r="AL7" s="35">
        <f t="shared" si="17"/>
        <v>165</v>
      </c>
      <c r="AM7" s="33" t="s">
        <v>23</v>
      </c>
      <c r="AN7" s="33">
        <f t="shared" si="18"/>
        <v>0</v>
      </c>
      <c r="AO7" s="33" t="s">
        <v>23</v>
      </c>
      <c r="AP7" s="33">
        <f t="shared" si="19"/>
        <v>0</v>
      </c>
      <c r="AQ7" s="98">
        <v>0</v>
      </c>
      <c r="AR7" s="98">
        <v>0</v>
      </c>
      <c r="AS7" s="98">
        <f t="shared" si="20"/>
        <v>0</v>
      </c>
      <c r="AT7" s="98">
        <v>148</v>
      </c>
      <c r="AU7" s="98">
        <v>6</v>
      </c>
      <c r="AV7" s="98">
        <v>0</v>
      </c>
      <c r="AW7" s="98">
        <v>0</v>
      </c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</row>
    <row r="8" spans="1:366" s="63" customFormat="1" ht="15" customHeight="1" x14ac:dyDescent="0.45">
      <c r="A8" s="39" t="s">
        <v>64</v>
      </c>
      <c r="B8" s="18">
        <v>46</v>
      </c>
      <c r="C8" s="18">
        <v>4.5</v>
      </c>
      <c r="D8" s="18"/>
      <c r="E8" s="18" t="s">
        <v>153</v>
      </c>
      <c r="F8" s="19" t="s">
        <v>24</v>
      </c>
      <c r="G8" s="19">
        <f t="shared" si="8"/>
        <v>207</v>
      </c>
      <c r="H8" s="19" t="s">
        <v>23</v>
      </c>
      <c r="I8" s="19">
        <f t="shared" si="9"/>
        <v>0</v>
      </c>
      <c r="J8" s="19" t="s">
        <v>23</v>
      </c>
      <c r="K8" s="19">
        <f t="shared" si="10"/>
        <v>0</v>
      </c>
      <c r="L8" s="19" t="s">
        <v>23</v>
      </c>
      <c r="M8" s="19">
        <f t="shared" si="0"/>
        <v>0</v>
      </c>
      <c r="N8" s="20">
        <f t="shared" si="11"/>
        <v>1</v>
      </c>
      <c r="O8" s="20">
        <f t="shared" si="12"/>
        <v>46</v>
      </c>
      <c r="P8" s="20">
        <v>46</v>
      </c>
      <c r="Q8" s="20"/>
      <c r="R8" s="20">
        <v>0</v>
      </c>
      <c r="S8" s="20"/>
      <c r="T8" s="20"/>
      <c r="U8" s="20"/>
      <c r="V8" s="20">
        <v>0</v>
      </c>
      <c r="W8" s="124" t="s">
        <v>23</v>
      </c>
      <c r="X8" s="124">
        <f t="shared" si="13"/>
        <v>0</v>
      </c>
      <c r="Y8" s="124" t="s">
        <v>23</v>
      </c>
      <c r="Z8" s="124">
        <f t="shared" si="14"/>
        <v>0</v>
      </c>
      <c r="AA8" s="10" t="s">
        <v>24</v>
      </c>
      <c r="AB8" s="10">
        <f t="shared" si="1"/>
        <v>207</v>
      </c>
      <c r="AC8" s="10" t="s">
        <v>23</v>
      </c>
      <c r="AD8" s="10">
        <f t="shared" si="15"/>
        <v>0</v>
      </c>
      <c r="AE8" s="10">
        <v>0</v>
      </c>
      <c r="AF8" s="10">
        <v>0</v>
      </c>
      <c r="AG8" s="21">
        <v>0</v>
      </c>
      <c r="AH8" s="21">
        <f>B8-P8-R8</f>
        <v>0</v>
      </c>
      <c r="AI8" s="22">
        <f t="shared" si="16"/>
        <v>0</v>
      </c>
      <c r="AJ8" s="22">
        <f t="shared" si="3"/>
        <v>0</v>
      </c>
      <c r="AK8" s="22">
        <f t="shared" si="4"/>
        <v>0</v>
      </c>
      <c r="AL8" s="22">
        <f t="shared" si="17"/>
        <v>0</v>
      </c>
      <c r="AM8" s="10" t="s">
        <v>23</v>
      </c>
      <c r="AN8" s="10">
        <f t="shared" si="18"/>
        <v>0</v>
      </c>
      <c r="AO8" s="10" t="s">
        <v>23</v>
      </c>
      <c r="AP8" s="10">
        <f t="shared" si="19"/>
        <v>0</v>
      </c>
      <c r="AQ8" s="96">
        <v>0</v>
      </c>
      <c r="AR8" s="96">
        <v>0</v>
      </c>
      <c r="AS8" s="96">
        <f t="shared" si="20"/>
        <v>0</v>
      </c>
      <c r="AT8" s="96">
        <v>0</v>
      </c>
      <c r="AU8" s="96"/>
      <c r="AV8" s="96">
        <v>0</v>
      </c>
      <c r="AW8" s="96">
        <v>0</v>
      </c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</row>
    <row r="9" spans="1:366" s="63" customFormat="1" ht="15" customHeight="1" x14ac:dyDescent="0.45">
      <c r="A9" s="39" t="s">
        <v>199</v>
      </c>
      <c r="B9" s="18">
        <v>38</v>
      </c>
      <c r="C9" s="18">
        <v>4</v>
      </c>
      <c r="D9" s="18"/>
      <c r="E9" s="18" t="s">
        <v>153</v>
      </c>
      <c r="F9" s="19" t="s">
        <v>24</v>
      </c>
      <c r="G9" s="19">
        <f t="shared" si="8"/>
        <v>0</v>
      </c>
      <c r="H9" s="19" t="s">
        <v>23</v>
      </c>
      <c r="I9" s="19">
        <f t="shared" si="9"/>
        <v>0</v>
      </c>
      <c r="J9" s="19" t="s">
        <v>23</v>
      </c>
      <c r="K9" s="19">
        <f t="shared" si="10"/>
        <v>0</v>
      </c>
      <c r="L9" s="19" t="s">
        <v>23</v>
      </c>
      <c r="M9" s="19">
        <f t="shared" si="0"/>
        <v>0</v>
      </c>
      <c r="N9" s="20">
        <f>IF(AC9="tak",1*0.5,IF(AQ9&gt;0,1*0.5,2*0.5))</f>
        <v>1</v>
      </c>
      <c r="O9" s="20">
        <f t="shared" si="12"/>
        <v>0</v>
      </c>
      <c r="P9" s="20">
        <v>0</v>
      </c>
      <c r="Q9" s="20"/>
      <c r="R9" s="20">
        <v>0</v>
      </c>
      <c r="S9" s="20"/>
      <c r="T9" s="20"/>
      <c r="U9" s="20"/>
      <c r="V9" s="20">
        <v>0</v>
      </c>
      <c r="W9" s="124" t="s">
        <v>23</v>
      </c>
      <c r="X9" s="124">
        <f>IF(W9="tak",$C9*$B9,0)</f>
        <v>0</v>
      </c>
      <c r="Y9" s="124" t="s">
        <v>23</v>
      </c>
      <c r="Z9" s="124">
        <f>IF(Y9="tak",$C9*$B9,0)</f>
        <v>0</v>
      </c>
      <c r="AA9" s="10" t="s">
        <v>24</v>
      </c>
      <c r="AB9" s="10">
        <f t="shared" si="1"/>
        <v>152</v>
      </c>
      <c r="AC9" s="10" t="s">
        <v>23</v>
      </c>
      <c r="AD9" s="10">
        <f>IF(AC9="tak",1.5*$B9,0)</f>
        <v>0</v>
      </c>
      <c r="AE9" s="10">
        <v>0</v>
      </c>
      <c r="AF9" s="10">
        <v>0</v>
      </c>
      <c r="AG9" s="21">
        <v>0</v>
      </c>
      <c r="AH9" s="21">
        <f>B9-P9-R9</f>
        <v>38</v>
      </c>
      <c r="AI9" s="22">
        <f>(IF($F9="tak",IF($E9="bitumiczna",$D9*$B9,($B9*$C9-$G9)),0))</f>
        <v>152</v>
      </c>
      <c r="AJ9" s="22">
        <f>(IF($H9="tak",$B9*$D9,0))</f>
        <v>0</v>
      </c>
      <c r="AK9" s="22">
        <f>(IF($J9="tak",$B9*$D9,0))</f>
        <v>0</v>
      </c>
      <c r="AL9" s="22">
        <f t="shared" si="17"/>
        <v>38</v>
      </c>
      <c r="AM9" s="10" t="s">
        <v>23</v>
      </c>
      <c r="AN9" s="10">
        <f>IF(AM9="tak",$C9*$B9,0)</f>
        <v>0</v>
      </c>
      <c r="AO9" s="10" t="s">
        <v>23</v>
      </c>
      <c r="AP9" s="10">
        <f>IF(AO9="tak",$C9*$B9,0)</f>
        <v>0</v>
      </c>
      <c r="AQ9" s="96">
        <v>0</v>
      </c>
      <c r="AR9" s="96">
        <v>0</v>
      </c>
      <c r="AS9" s="96">
        <f t="shared" ref="AS9" si="21">AQ9*AR9</f>
        <v>0</v>
      </c>
      <c r="AT9" s="96">
        <v>0</v>
      </c>
      <c r="AU9" s="96"/>
      <c r="AV9" s="96">
        <v>0</v>
      </c>
      <c r="AW9" s="96">
        <v>0</v>
      </c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</row>
    <row r="10" spans="1:366" s="63" customFormat="1" ht="15" customHeight="1" x14ac:dyDescent="0.45">
      <c r="A10" s="39" t="s">
        <v>64</v>
      </c>
      <c r="B10" s="18">
        <v>118</v>
      </c>
      <c r="C10" s="18">
        <v>4</v>
      </c>
      <c r="D10" s="18"/>
      <c r="E10" s="18" t="s">
        <v>153</v>
      </c>
      <c r="F10" s="19" t="s">
        <v>24</v>
      </c>
      <c r="G10" s="19">
        <f t="shared" si="8"/>
        <v>472</v>
      </c>
      <c r="H10" s="19" t="s">
        <v>23</v>
      </c>
      <c r="I10" s="19">
        <f t="shared" si="9"/>
        <v>0</v>
      </c>
      <c r="J10" s="19" t="s">
        <v>23</v>
      </c>
      <c r="K10" s="19">
        <f t="shared" si="10"/>
        <v>0</v>
      </c>
      <c r="L10" s="19" t="s">
        <v>23</v>
      </c>
      <c r="M10" s="19">
        <f t="shared" si="0"/>
        <v>0</v>
      </c>
      <c r="N10" s="20">
        <f t="shared" si="11"/>
        <v>1</v>
      </c>
      <c r="O10" s="20">
        <f t="shared" si="12"/>
        <v>118</v>
      </c>
      <c r="P10" s="20">
        <v>118</v>
      </c>
      <c r="Q10" s="20"/>
      <c r="R10" s="20">
        <v>0</v>
      </c>
      <c r="S10" s="20"/>
      <c r="T10" s="20"/>
      <c r="U10" s="20"/>
      <c r="V10" s="20">
        <v>0</v>
      </c>
      <c r="W10" s="124" t="s">
        <v>23</v>
      </c>
      <c r="X10" s="124">
        <f t="shared" si="13"/>
        <v>0</v>
      </c>
      <c r="Y10" s="124" t="s">
        <v>23</v>
      </c>
      <c r="Z10" s="124">
        <f t="shared" si="14"/>
        <v>0</v>
      </c>
      <c r="AA10" s="10" t="s">
        <v>24</v>
      </c>
      <c r="AB10" s="10">
        <f t="shared" si="1"/>
        <v>472</v>
      </c>
      <c r="AC10" s="10" t="s">
        <v>23</v>
      </c>
      <c r="AD10" s="10">
        <f t="shared" si="15"/>
        <v>0</v>
      </c>
      <c r="AE10" s="10">
        <v>0</v>
      </c>
      <c r="AF10" s="10">
        <v>0</v>
      </c>
      <c r="AG10" s="21">
        <v>0</v>
      </c>
      <c r="AH10" s="21">
        <f>B10-P10-R10</f>
        <v>0</v>
      </c>
      <c r="AI10" s="22">
        <f t="shared" si="16"/>
        <v>0</v>
      </c>
      <c r="AJ10" s="22">
        <f t="shared" si="3"/>
        <v>0</v>
      </c>
      <c r="AK10" s="22">
        <f t="shared" si="4"/>
        <v>0</v>
      </c>
      <c r="AL10" s="22">
        <f t="shared" si="17"/>
        <v>0</v>
      </c>
      <c r="AM10" s="10" t="s">
        <v>23</v>
      </c>
      <c r="AN10" s="10">
        <f t="shared" si="18"/>
        <v>0</v>
      </c>
      <c r="AO10" s="10" t="s">
        <v>23</v>
      </c>
      <c r="AP10" s="10">
        <f t="shared" si="19"/>
        <v>0</v>
      </c>
      <c r="AQ10" s="96">
        <v>0</v>
      </c>
      <c r="AR10" s="96">
        <v>0</v>
      </c>
      <c r="AS10" s="96">
        <f t="shared" si="20"/>
        <v>0</v>
      </c>
      <c r="AT10" s="96">
        <v>0</v>
      </c>
      <c r="AU10" s="96"/>
      <c r="AV10" s="96">
        <v>0</v>
      </c>
      <c r="AW10" s="96">
        <v>0</v>
      </c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</row>
    <row r="11" spans="1:366" s="63" customFormat="1" ht="30" customHeight="1" x14ac:dyDescent="0.45">
      <c r="A11" s="87" t="s">
        <v>172</v>
      </c>
      <c r="B11" s="18"/>
      <c r="C11" s="18"/>
      <c r="D11" s="18"/>
      <c r="E11" s="18"/>
      <c r="F11" s="19"/>
      <c r="G11" s="19"/>
      <c r="H11" s="19"/>
      <c r="I11" s="19"/>
      <c r="J11" s="19"/>
      <c r="K11" s="19"/>
      <c r="L11" s="19"/>
      <c r="M11" s="19"/>
      <c r="N11" s="20"/>
      <c r="O11" s="20"/>
      <c r="P11" s="20">
        <v>147</v>
      </c>
      <c r="Q11" s="20"/>
      <c r="R11" s="20">
        <f>(1499+300)</f>
        <v>1799</v>
      </c>
      <c r="S11" s="20">
        <v>2</v>
      </c>
      <c r="T11" s="20">
        <v>0</v>
      </c>
      <c r="U11" s="20"/>
      <c r="V11" s="20"/>
      <c r="W11" s="124"/>
      <c r="X11" s="124"/>
      <c r="Y11" s="124"/>
      <c r="Z11" s="124"/>
      <c r="AA11" s="10"/>
      <c r="AB11" s="10"/>
      <c r="AC11" s="10"/>
      <c r="AD11" s="10"/>
      <c r="AE11" s="10"/>
      <c r="AF11" s="10"/>
      <c r="AG11" s="21"/>
      <c r="AH11" s="21"/>
      <c r="AI11" s="22"/>
      <c r="AJ11" s="22"/>
      <c r="AK11" s="22"/>
      <c r="AL11" s="22"/>
      <c r="AM11" s="10"/>
      <c r="AN11" s="10"/>
      <c r="AO11" s="10"/>
      <c r="AP11" s="10"/>
      <c r="AQ11" s="96"/>
      <c r="AR11" s="96"/>
      <c r="AS11" s="96"/>
      <c r="AT11" s="96"/>
      <c r="AU11" s="96"/>
      <c r="AV11" s="96"/>
      <c r="AW11" s="96">
        <v>0</v>
      </c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</row>
    <row r="12" spans="1:366" s="63" customFormat="1" ht="15" customHeight="1" x14ac:dyDescent="0.45">
      <c r="A12" s="23" t="s">
        <v>29</v>
      </c>
      <c r="B12" s="24"/>
      <c r="C12" s="24"/>
      <c r="D12" s="24"/>
      <c r="E12" s="24"/>
      <c r="F12" s="24">
        <f>SUM(G3:G10)</f>
        <v>1378.6599999999999</v>
      </c>
      <c r="G12" s="24"/>
      <c r="H12" s="24">
        <f>SUM(I3:I10)</f>
        <v>197.5</v>
      </c>
      <c r="I12" s="24"/>
      <c r="J12" s="24">
        <f>SUM(K3:K10)</f>
        <v>191.16</v>
      </c>
      <c r="K12" s="24"/>
      <c r="L12" s="24">
        <f>SUM(M3:M10)</f>
        <v>0</v>
      </c>
      <c r="M12" s="24"/>
      <c r="N12" s="25">
        <f>SUM(O3:O10)</f>
        <v>317</v>
      </c>
      <c r="O12" s="24"/>
      <c r="P12" s="25">
        <f t="shared" ref="P12" si="22">SUM(P3:P11)</f>
        <v>1232</v>
      </c>
      <c r="Q12" s="25">
        <f>(342-AU12)</f>
        <v>330</v>
      </c>
      <c r="R12" s="25">
        <f t="shared" ref="R12:T12" si="23">SUM(R3:R11)</f>
        <v>2427</v>
      </c>
      <c r="S12" s="25">
        <f t="shared" ref="S12" si="24">SUM(S4:S11)</f>
        <v>2</v>
      </c>
      <c r="T12" s="25">
        <f t="shared" si="23"/>
        <v>0</v>
      </c>
      <c r="U12" s="25">
        <f t="shared" ref="U12" si="25">SUM(U3:U11)</f>
        <v>0</v>
      </c>
      <c r="V12" s="25">
        <f t="shared" ref="V12" si="26">SUM(V3:V11)</f>
        <v>0</v>
      </c>
      <c r="W12" s="25">
        <f>SUM(X3:X10)</f>
        <v>191.16</v>
      </c>
      <c r="X12" s="25"/>
      <c r="Y12" s="25">
        <f>SUM(Z3:Z10)</f>
        <v>191.16</v>
      </c>
      <c r="Z12" s="25"/>
      <c r="AA12" s="24">
        <f>SUM(AB3:AB10)</f>
        <v>2976.5</v>
      </c>
      <c r="AB12" s="24"/>
      <c r="AC12" s="25">
        <f>SUM(AD3:AD10)</f>
        <v>0</v>
      </c>
      <c r="AD12" s="24"/>
      <c r="AE12" s="36">
        <f t="shared" ref="AE12" si="27">SUM(AE3:AE11)</f>
        <v>9</v>
      </c>
      <c r="AF12" s="36">
        <f t="shared" ref="AF12" si="28">SUM(AF3:AF11)</f>
        <v>0</v>
      </c>
      <c r="AG12" s="25">
        <f t="shared" ref="AG12" si="29">SUM(AG3:AG11)</f>
        <v>103</v>
      </c>
      <c r="AH12" s="24"/>
      <c r="AI12" s="25">
        <f t="shared" ref="AI12:AL12" si="30">SUM(AI3:AI11)</f>
        <v>1671.5</v>
      </c>
      <c r="AJ12" s="25">
        <f t="shared" si="30"/>
        <v>157.5</v>
      </c>
      <c r="AK12" s="25">
        <f t="shared" si="30"/>
        <v>0</v>
      </c>
      <c r="AL12" s="25">
        <f t="shared" si="30"/>
        <v>1181</v>
      </c>
      <c r="AM12" s="25">
        <f>SUM(AN3:AN10)</f>
        <v>0</v>
      </c>
      <c r="AN12" s="25"/>
      <c r="AO12" s="25">
        <f>SUM(AP3:AP10)</f>
        <v>0</v>
      </c>
      <c r="AP12" s="24"/>
      <c r="AQ12" s="167">
        <f>SUM(AR3:AR10)</f>
        <v>598</v>
      </c>
      <c r="AR12" s="167"/>
      <c r="AS12" s="60">
        <f t="shared" ref="AS12:AT12" si="31">SUM(AS3:AS11)</f>
        <v>897</v>
      </c>
      <c r="AT12" s="25">
        <f t="shared" si="31"/>
        <v>194</v>
      </c>
      <c r="AU12" s="132">
        <f>SUM(AU3:AU11)</f>
        <v>12</v>
      </c>
      <c r="AV12" s="25">
        <f>SUM(AV3:AV11)</f>
        <v>0</v>
      </c>
      <c r="AW12" s="25">
        <f>SUM(AW3:AW11)</f>
        <v>0</v>
      </c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</row>
    <row r="13" spans="1:366" ht="15" customHeight="1" x14ac:dyDescent="0.45">
      <c r="A13" s="61" t="s">
        <v>30</v>
      </c>
      <c r="B13" s="66"/>
      <c r="C13" s="66"/>
      <c r="D13" s="66"/>
      <c r="E13" s="66"/>
      <c r="F13" s="66" t="s">
        <v>31</v>
      </c>
      <c r="G13" s="66"/>
      <c r="H13" s="66" t="s">
        <v>31</v>
      </c>
      <c r="I13" s="66"/>
      <c r="J13" s="66" t="s">
        <v>31</v>
      </c>
      <c r="K13" s="66"/>
      <c r="L13" s="66" t="s">
        <v>31</v>
      </c>
      <c r="M13" s="66"/>
      <c r="N13" s="66" t="s">
        <v>31</v>
      </c>
      <c r="O13" s="66"/>
      <c r="P13" s="66" t="s">
        <v>32</v>
      </c>
      <c r="Q13" s="66" t="s">
        <v>32</v>
      </c>
      <c r="R13" s="66" t="s">
        <v>32</v>
      </c>
      <c r="S13" s="66" t="s">
        <v>213</v>
      </c>
      <c r="T13" s="66" t="s">
        <v>32</v>
      </c>
      <c r="U13" s="66" t="s">
        <v>32</v>
      </c>
      <c r="V13" s="66" t="s">
        <v>32</v>
      </c>
      <c r="W13" s="66" t="s">
        <v>31</v>
      </c>
      <c r="X13" s="66"/>
      <c r="Y13" s="66" t="s">
        <v>31</v>
      </c>
      <c r="Z13" s="66"/>
      <c r="AA13" s="66" t="s">
        <v>31</v>
      </c>
      <c r="AB13" s="66"/>
      <c r="AC13" s="66" t="s">
        <v>31</v>
      </c>
      <c r="AD13" s="66"/>
      <c r="AE13" s="66" t="s">
        <v>33</v>
      </c>
      <c r="AF13" s="66" t="s">
        <v>33</v>
      </c>
      <c r="AG13" s="66" t="s">
        <v>32</v>
      </c>
      <c r="AH13" s="66"/>
      <c r="AI13" s="66" t="s">
        <v>31</v>
      </c>
      <c r="AJ13" s="66" t="s">
        <v>31</v>
      </c>
      <c r="AK13" s="66" t="s">
        <v>31</v>
      </c>
      <c r="AL13" s="66" t="s">
        <v>31</v>
      </c>
      <c r="AM13" s="66" t="s">
        <v>31</v>
      </c>
      <c r="AN13" s="66"/>
      <c r="AO13" s="66" t="s">
        <v>31</v>
      </c>
      <c r="AP13" s="66"/>
      <c r="AQ13" s="187" t="s">
        <v>32</v>
      </c>
      <c r="AR13" s="187"/>
      <c r="AS13" s="66" t="s">
        <v>31</v>
      </c>
      <c r="AT13" s="66" t="s">
        <v>32</v>
      </c>
      <c r="AU13" s="66" t="s">
        <v>32</v>
      </c>
      <c r="AV13" s="66" t="s">
        <v>32</v>
      </c>
      <c r="AW13" s="66" t="s">
        <v>213</v>
      </c>
    </row>
    <row r="14" spans="1:366" ht="15" customHeight="1" x14ac:dyDescent="0.45">
      <c r="A14" s="31" t="s">
        <v>34</v>
      </c>
      <c r="B14" s="32"/>
      <c r="C14" s="32"/>
      <c r="D14" s="32"/>
      <c r="E14" s="32"/>
      <c r="F14" s="32">
        <f>F12*'ZX14'!D3</f>
        <v>0</v>
      </c>
      <c r="G14" s="32"/>
      <c r="H14" s="32">
        <f>H12*'ZX14'!E3</f>
        <v>0</v>
      </c>
      <c r="I14" s="32"/>
      <c r="J14" s="32">
        <f>J12*'ZX14'!F3</f>
        <v>0</v>
      </c>
      <c r="K14" s="32"/>
      <c r="L14" s="32">
        <f>L12*'ZX14'!G3</f>
        <v>0</v>
      </c>
      <c r="M14" s="32"/>
      <c r="N14" s="32">
        <f>N12*'ZX14'!H3</f>
        <v>0</v>
      </c>
      <c r="O14" s="32"/>
      <c r="P14" s="32">
        <f>P12*'ZX14'!I3</f>
        <v>0</v>
      </c>
      <c r="Q14" s="32">
        <f>Q12*'ZX14'!J3</f>
        <v>0</v>
      </c>
      <c r="R14" s="32">
        <f>R12*'ZX14'!K3</f>
        <v>0</v>
      </c>
      <c r="S14" s="32">
        <f>S12*'ZX14'!L3</f>
        <v>0</v>
      </c>
      <c r="T14" s="32">
        <f>T12*'ZX14'!M3</f>
        <v>0</v>
      </c>
      <c r="U14" s="32">
        <f>U12*'ZX14'!N3</f>
        <v>0</v>
      </c>
      <c r="V14" s="32">
        <f>V12*'ZX14'!P3</f>
        <v>0</v>
      </c>
      <c r="W14" s="32">
        <f>W12*'ZX14'!Q3</f>
        <v>0</v>
      </c>
      <c r="X14" s="32"/>
      <c r="Y14" s="32">
        <f>Y12*'ZX14'!R3</f>
        <v>0</v>
      </c>
      <c r="Z14" s="32"/>
      <c r="AA14" s="32">
        <f>AA12*'ZX14'!S3</f>
        <v>0</v>
      </c>
      <c r="AB14" s="32"/>
      <c r="AC14" s="32">
        <f>AC12*'ZX14'!T3</f>
        <v>0</v>
      </c>
      <c r="AD14" s="32"/>
      <c r="AE14" s="32">
        <f>AE12*'ZX14'!U3</f>
        <v>0</v>
      </c>
      <c r="AF14" s="32">
        <f>AF12*'ZX14'!V3</f>
        <v>0</v>
      </c>
      <c r="AG14" s="32">
        <f>AG12*'ZX14'!W3</f>
        <v>0</v>
      </c>
      <c r="AH14" s="32"/>
      <c r="AI14" s="32">
        <f>AI12*'ZX14'!Z3</f>
        <v>0</v>
      </c>
      <c r="AJ14" s="32">
        <f>AJ12*'ZX14'!AA3</f>
        <v>0</v>
      </c>
      <c r="AK14" s="32">
        <f>AK12*'ZX14'!AB3</f>
        <v>0</v>
      </c>
      <c r="AL14" s="32">
        <f>AL12*'ZX14'!AC3</f>
        <v>0</v>
      </c>
      <c r="AM14" s="32">
        <f>AM12*'ZX14'!AD3</f>
        <v>0</v>
      </c>
      <c r="AN14" s="32"/>
      <c r="AO14" s="32">
        <f>AO12*'ZX14'!AE3</f>
        <v>0</v>
      </c>
      <c r="AP14" s="32"/>
      <c r="AQ14" s="150">
        <f>AQ12*'ZX14'!AF3</f>
        <v>0</v>
      </c>
      <c r="AR14" s="150"/>
      <c r="AS14" s="32">
        <f>AS12*'ZX14'!$AH$3</f>
        <v>0</v>
      </c>
      <c r="AT14" s="32">
        <f>AT12*'ZX14'!AI3</f>
        <v>0</v>
      </c>
      <c r="AU14" s="32">
        <f>AU12*'ZX14'!AJ3</f>
        <v>0</v>
      </c>
      <c r="AV14" s="32">
        <f>AV12*'ZX14'!AK3</f>
        <v>0</v>
      </c>
      <c r="AW14" s="32">
        <f>AW12*'ZX14'!AL3</f>
        <v>0</v>
      </c>
    </row>
    <row r="15" spans="1:366" ht="15" customHeight="1" x14ac:dyDescent="0.45"/>
    <row r="16" spans="1:366" ht="15" customHeight="1" x14ac:dyDescent="0.45"/>
    <row r="17" ht="15" customHeight="1" x14ac:dyDescent="0.45"/>
    <row r="18" ht="15" customHeight="1" x14ac:dyDescent="0.45"/>
    <row r="19" ht="15" customHeight="1" x14ac:dyDescent="0.45"/>
    <row r="20" ht="15" customHeight="1" x14ac:dyDescent="0.45"/>
    <row r="21" ht="15" customHeight="1" x14ac:dyDescent="0.45"/>
    <row r="22" ht="15" customHeight="1" x14ac:dyDescent="0.45"/>
    <row r="23" ht="15" customHeight="1" x14ac:dyDescent="0.45"/>
    <row r="24" ht="15" customHeight="1" x14ac:dyDescent="0.45"/>
    <row r="25" ht="15" customHeight="1" x14ac:dyDescent="0.45"/>
    <row r="26" ht="15" customHeight="1" x14ac:dyDescent="0.45"/>
    <row r="27" ht="15" customHeight="1" x14ac:dyDescent="0.45"/>
    <row r="28" ht="15" customHeight="1" x14ac:dyDescent="0.45"/>
    <row r="29" ht="15" customHeight="1" x14ac:dyDescent="0.45"/>
    <row r="30" ht="15" customHeight="1" x14ac:dyDescent="0.45"/>
    <row r="31" ht="15" customHeight="1" x14ac:dyDescent="0.45"/>
    <row r="32" ht="15" customHeight="1" x14ac:dyDescent="0.45"/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8" ht="15" customHeight="1" x14ac:dyDescent="0.45"/>
    <row r="39" ht="15" customHeight="1" x14ac:dyDescent="0.45"/>
    <row r="40" ht="15" customHeight="1" x14ac:dyDescent="0.45"/>
    <row r="41" ht="15" customHeight="1" x14ac:dyDescent="0.45"/>
    <row r="42" ht="15" customHeight="1" x14ac:dyDescent="0.45"/>
    <row r="43" ht="15" customHeight="1" x14ac:dyDescent="0.45"/>
    <row r="44" ht="15" customHeight="1" x14ac:dyDescent="0.45"/>
    <row r="45" ht="15" customHeight="1" x14ac:dyDescent="0.45"/>
    <row r="46" ht="15" customHeight="1" x14ac:dyDescent="0.45"/>
    <row r="47" ht="15" customHeight="1" x14ac:dyDescent="0.45"/>
    <row r="48" ht="15" customHeight="1" x14ac:dyDescent="0.45"/>
    <row r="49" ht="15" customHeight="1" x14ac:dyDescent="0.45"/>
  </sheetData>
  <sheetProtection algorithmName="SHA-512" hashValue="fBVUYtXGiCYI8NTvkXzdFuEDsqiyZs2//a3Xh61jnYjL7s5s4wGjzgF6VixZulhINJHhYhikE/ZrSDg7otdzMQ==" saltValue="eaqfLxUuS7EQo1ut8uxT0w==" spinCount="100000" sheet="1" objects="1" scenarios="1"/>
  <customSheetViews>
    <customSheetView guid="{2789FC04-2E36-4D35-9415-F233AAB86BF1}">
      <pane xSplit="1" topLeftCell="B1" activePane="topRight" state="frozen"/>
      <selection pane="topRight" activeCell="F29" sqref="F29"/>
      <pageMargins left="0.7" right="0.7" top="0.75" bottom="0.75" header="0.51180555555555496" footer="0.51180555555555496"/>
      <pageSetup paperSize="9" firstPageNumber="0" orientation="portrait" horizontalDpi="4294967294" verticalDpi="0" r:id="rId1"/>
    </customSheetView>
  </customSheetViews>
  <mergeCells count="16">
    <mergeCell ref="W2:X2"/>
    <mergeCell ref="Y2:Z2"/>
    <mergeCell ref="A1:E1"/>
    <mergeCell ref="F2:G2"/>
    <mergeCell ref="AA2:AB2"/>
    <mergeCell ref="L2:M2"/>
    <mergeCell ref="J2:K2"/>
    <mergeCell ref="H2:I2"/>
    <mergeCell ref="F1:Z1"/>
    <mergeCell ref="AA1:AW1"/>
    <mergeCell ref="AQ14:AR14"/>
    <mergeCell ref="AQ12:AR12"/>
    <mergeCell ref="AQ13:AR13"/>
    <mergeCell ref="AC2:AD2"/>
    <mergeCell ref="AM2:AN2"/>
    <mergeCell ref="AO2:AP2"/>
  </mergeCells>
  <pageMargins left="0.7" right="0.7" top="0.75" bottom="0.75" header="0.51180555555555496" footer="0.51180555555555496"/>
  <pageSetup paperSize="9" firstPageNumber="0" orientation="portrait" horizontalDpi="4294967294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NB49"/>
  <sheetViews>
    <sheetView zoomScaleNormal="100" workbookViewId="0">
      <pane xSplit="1" topLeftCell="I1" activePane="topRight" state="frozen"/>
      <selection activeCell="E29" sqref="E29"/>
      <selection pane="topRight" sqref="A1:XFD1048576"/>
    </sheetView>
  </sheetViews>
  <sheetFormatPr defaultColWidth="13.3984375" defaultRowHeight="14.25" x14ac:dyDescent="0.45"/>
  <cols>
    <col min="1" max="1" width="22" bestFit="1" customWidth="1"/>
    <col min="2" max="2" width="15.73046875" bestFit="1" customWidth="1"/>
    <col min="3" max="3" width="18.265625" bestFit="1" customWidth="1"/>
    <col min="4" max="4" width="16.265625" bestFit="1" customWidth="1"/>
    <col min="5" max="5" width="22" bestFit="1" customWidth="1"/>
  </cols>
  <sheetData>
    <row r="1" spans="1:366" s="63" customFormat="1" x14ac:dyDescent="0.45">
      <c r="A1" s="157" t="s">
        <v>221</v>
      </c>
      <c r="B1" s="158"/>
      <c r="C1" s="158"/>
      <c r="D1" s="158"/>
      <c r="E1" s="159"/>
      <c r="F1" s="162" t="s">
        <v>222</v>
      </c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4"/>
      <c r="AA1" s="165" t="s">
        <v>232</v>
      </c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</row>
    <row r="2" spans="1:366" s="67" customFormat="1" ht="82.5" customHeight="1" thickBot="1" x14ac:dyDescent="0.5">
      <c r="A2" s="1" t="s">
        <v>0</v>
      </c>
      <c r="B2" s="1" t="s">
        <v>1</v>
      </c>
      <c r="C2" s="1" t="s">
        <v>220</v>
      </c>
      <c r="D2" s="91" t="s">
        <v>168</v>
      </c>
      <c r="E2" s="1" t="s">
        <v>152</v>
      </c>
      <c r="F2" s="172" t="s">
        <v>18</v>
      </c>
      <c r="G2" s="173"/>
      <c r="H2" s="172" t="s">
        <v>179</v>
      </c>
      <c r="I2" s="173"/>
      <c r="J2" s="172" t="s">
        <v>180</v>
      </c>
      <c r="K2" s="173"/>
      <c r="L2" s="172" t="s">
        <v>170</v>
      </c>
      <c r="M2" s="173"/>
      <c r="N2" s="2" t="s">
        <v>9</v>
      </c>
      <c r="O2" s="2" t="s">
        <v>19</v>
      </c>
      <c r="P2" s="2" t="s">
        <v>10</v>
      </c>
      <c r="Q2" s="2" t="s">
        <v>211</v>
      </c>
      <c r="R2" s="2" t="s">
        <v>11</v>
      </c>
      <c r="S2" s="2" t="s">
        <v>208</v>
      </c>
      <c r="T2" s="2" t="s">
        <v>209</v>
      </c>
      <c r="U2" s="2" t="s">
        <v>216</v>
      </c>
      <c r="V2" s="2" t="s">
        <v>12</v>
      </c>
      <c r="W2" s="170" t="s">
        <v>181</v>
      </c>
      <c r="X2" s="171"/>
      <c r="Y2" s="170" t="s">
        <v>182</v>
      </c>
      <c r="Z2" s="171"/>
      <c r="AA2" s="168" t="s">
        <v>183</v>
      </c>
      <c r="AB2" s="169"/>
      <c r="AC2" s="168" t="s">
        <v>178</v>
      </c>
      <c r="AD2" s="169"/>
      <c r="AE2" s="3" t="s">
        <v>13</v>
      </c>
      <c r="AF2" s="3" t="s">
        <v>14</v>
      </c>
      <c r="AG2" s="3" t="s">
        <v>15</v>
      </c>
      <c r="AH2" s="3" t="s">
        <v>195</v>
      </c>
      <c r="AI2" s="3" t="s">
        <v>18</v>
      </c>
      <c r="AJ2" s="3" t="s">
        <v>179</v>
      </c>
      <c r="AK2" s="3" t="s">
        <v>180</v>
      </c>
      <c r="AL2" s="3" t="s">
        <v>19</v>
      </c>
      <c r="AM2" s="168" t="s">
        <v>184</v>
      </c>
      <c r="AN2" s="169"/>
      <c r="AO2" s="168" t="s">
        <v>185</v>
      </c>
      <c r="AP2" s="169"/>
      <c r="AQ2" s="94" t="s">
        <v>6</v>
      </c>
      <c r="AR2" s="94" t="s">
        <v>7</v>
      </c>
      <c r="AS2" s="94" t="s">
        <v>8</v>
      </c>
      <c r="AT2" s="94" t="s">
        <v>196</v>
      </c>
      <c r="AU2" s="147" t="s">
        <v>224</v>
      </c>
      <c r="AV2" s="94" t="s">
        <v>197</v>
      </c>
      <c r="AW2" s="94" t="s">
        <v>204</v>
      </c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</row>
    <row r="3" spans="1:366" s="69" customFormat="1" ht="15" customHeight="1" thickBot="1" x14ac:dyDescent="0.5">
      <c r="A3" s="5" t="s">
        <v>82</v>
      </c>
      <c r="B3" s="6">
        <v>1128</v>
      </c>
      <c r="C3" s="6">
        <v>5.5</v>
      </c>
      <c r="D3" s="6">
        <v>0</v>
      </c>
      <c r="E3" s="6" t="s">
        <v>154</v>
      </c>
      <c r="F3" s="7" t="s">
        <v>24</v>
      </c>
      <c r="G3" s="7">
        <f t="shared" ref="G3:G19" si="0">IF($F3="tak",IF($E3="bitumiczna",2.5*($B3-$AH3),$C3*($B3-$AH3)),0)</f>
        <v>0</v>
      </c>
      <c r="H3" s="7" t="s">
        <v>24</v>
      </c>
      <c r="I3" s="7">
        <f t="shared" ref="I3:I19" si="1">IF($H3="tak",2.5*($B3-$AH3),IF($E3="bitumiczna",2.5*($B3-$AH3),0))</f>
        <v>0</v>
      </c>
      <c r="J3" s="7" t="s">
        <v>23</v>
      </c>
      <c r="K3" s="7">
        <f t="shared" ref="K3:K19" si="2">IF(J3="tak",2.5*($B3-$AH3),0)</f>
        <v>0</v>
      </c>
      <c r="L3" s="7" t="s">
        <v>23</v>
      </c>
      <c r="M3" s="7">
        <f t="shared" ref="M3:M19" si="3">IF(L3="tak",2.5*($B3-$AH3),0)</f>
        <v>0</v>
      </c>
      <c r="N3" s="8">
        <f t="shared" ref="N3:N18" si="4">IF(AC3="tak",1*0.5,IF(AQ3&gt;0,1*0.5,2*0.5))</f>
        <v>0.5</v>
      </c>
      <c r="O3" s="8">
        <f t="shared" ref="O3:O19" si="5">N3*(B3-AH3)</f>
        <v>0</v>
      </c>
      <c r="P3" s="8">
        <v>746</v>
      </c>
      <c r="Q3" s="8"/>
      <c r="R3" s="8">
        <v>244</v>
      </c>
      <c r="S3" s="8"/>
      <c r="T3" s="8"/>
      <c r="U3" s="8"/>
      <c r="V3" s="8">
        <v>663</v>
      </c>
      <c r="W3" s="125" t="s">
        <v>23</v>
      </c>
      <c r="X3" s="125">
        <f t="shared" ref="X3:X15" si="6">IF(W3="tak",$C3*$B3,0)</f>
        <v>0</v>
      </c>
      <c r="Y3" s="125" t="s">
        <v>23</v>
      </c>
      <c r="Z3" s="125">
        <f t="shared" ref="Z3:Z15" si="7">IF(Y3="tak",$C3*$B3,0)</f>
        <v>0</v>
      </c>
      <c r="AA3" s="9" t="s">
        <v>23</v>
      </c>
      <c r="AB3" s="9">
        <f t="shared" ref="AB3:AB19" si="8">IF($AA3="tak",$C3*$B3,0)</f>
        <v>0</v>
      </c>
      <c r="AC3" s="9" t="s">
        <v>23</v>
      </c>
      <c r="AD3" s="9">
        <f t="shared" ref="AD3:AD18" si="9">IF(AC3="tak",1.5*$B3,0)</f>
        <v>0</v>
      </c>
      <c r="AE3" s="9">
        <v>22</v>
      </c>
      <c r="AF3" s="9">
        <v>2</v>
      </c>
      <c r="AG3" s="11">
        <v>0</v>
      </c>
      <c r="AH3" s="11">
        <f>B3</f>
        <v>1128</v>
      </c>
      <c r="AI3" s="12">
        <f t="shared" ref="AI3:AI19" si="10">(IF($F3="tak",IF($E3="bitumiczna",$D3*$B3,($B3*$C3-$G3)),0))</f>
        <v>0</v>
      </c>
      <c r="AJ3" s="12">
        <f t="shared" ref="AJ3:AJ19" si="11">(IF($H3="tak",$B3*$D3,0))</f>
        <v>0</v>
      </c>
      <c r="AK3" s="12">
        <f t="shared" ref="AK3:AK19" si="12">(IF($J3="tak",$B3*$D3,0))</f>
        <v>0</v>
      </c>
      <c r="AL3" s="12">
        <f t="shared" ref="AL3:AL19" si="13">AH3*N3</f>
        <v>564</v>
      </c>
      <c r="AM3" s="9" t="s">
        <v>23</v>
      </c>
      <c r="AN3" s="9">
        <f t="shared" ref="AN3:AN18" si="14">IF(AM3="tak",$C3*$B3,0)</f>
        <v>0</v>
      </c>
      <c r="AO3" s="9" t="s">
        <v>23</v>
      </c>
      <c r="AP3" s="9">
        <f t="shared" ref="AP3:AP18" si="15">IF(AO3="tak",$C3*$B3,0)</f>
        <v>0</v>
      </c>
      <c r="AQ3" s="99">
        <v>2</v>
      </c>
      <c r="AR3" s="99">
        <v>942</v>
      </c>
      <c r="AS3" s="99">
        <f t="shared" ref="AS3:AS18" si="16">AQ3*AR3</f>
        <v>1884</v>
      </c>
      <c r="AT3" s="99">
        <v>0</v>
      </c>
      <c r="AU3" s="99"/>
      <c r="AV3" s="99">
        <v>0</v>
      </c>
      <c r="AW3" s="99">
        <v>0</v>
      </c>
    </row>
    <row r="4" spans="1:366" s="68" customFormat="1" ht="15" customHeight="1" x14ac:dyDescent="0.45">
      <c r="A4" s="43" t="s">
        <v>99</v>
      </c>
      <c r="B4" s="14">
        <v>100</v>
      </c>
      <c r="C4" s="14">
        <v>5</v>
      </c>
      <c r="D4" s="14"/>
      <c r="E4" s="14" t="s">
        <v>153</v>
      </c>
      <c r="F4" s="15" t="s">
        <v>24</v>
      </c>
      <c r="G4" s="15">
        <f t="shared" si="0"/>
        <v>360</v>
      </c>
      <c r="H4" s="15" t="s">
        <v>23</v>
      </c>
      <c r="I4" s="15">
        <f t="shared" si="1"/>
        <v>0</v>
      </c>
      <c r="J4" s="15" t="s">
        <v>23</v>
      </c>
      <c r="K4" s="15">
        <f t="shared" si="2"/>
        <v>0</v>
      </c>
      <c r="L4" s="15" t="s">
        <v>23</v>
      </c>
      <c r="M4" s="15">
        <f t="shared" si="3"/>
        <v>0</v>
      </c>
      <c r="N4" s="16">
        <f t="shared" si="4"/>
        <v>1</v>
      </c>
      <c r="O4" s="16">
        <f t="shared" si="5"/>
        <v>72</v>
      </c>
      <c r="P4" s="16">
        <v>72</v>
      </c>
      <c r="Q4" s="16"/>
      <c r="R4" s="16">
        <v>0</v>
      </c>
      <c r="S4" s="16"/>
      <c r="T4" s="16"/>
      <c r="U4" s="16"/>
      <c r="V4" s="16">
        <v>0</v>
      </c>
      <c r="W4" s="123" t="s">
        <v>23</v>
      </c>
      <c r="X4" s="123">
        <f t="shared" si="6"/>
        <v>0</v>
      </c>
      <c r="Y4" s="123" t="s">
        <v>23</v>
      </c>
      <c r="Z4" s="123">
        <f t="shared" si="7"/>
        <v>0</v>
      </c>
      <c r="AA4" s="33" t="s">
        <v>24</v>
      </c>
      <c r="AB4" s="33">
        <f t="shared" si="8"/>
        <v>500</v>
      </c>
      <c r="AC4" s="33" t="s">
        <v>23</v>
      </c>
      <c r="AD4" s="33">
        <f t="shared" si="9"/>
        <v>0</v>
      </c>
      <c r="AE4" s="33">
        <v>2</v>
      </c>
      <c r="AF4" s="33">
        <v>0</v>
      </c>
      <c r="AG4" s="34">
        <v>0</v>
      </c>
      <c r="AH4" s="34">
        <f t="shared" ref="AH4:AH16" si="17">B4-P4-R4</f>
        <v>28</v>
      </c>
      <c r="AI4" s="35">
        <f t="shared" si="10"/>
        <v>140</v>
      </c>
      <c r="AJ4" s="35">
        <f t="shared" si="11"/>
        <v>0</v>
      </c>
      <c r="AK4" s="35">
        <f t="shared" si="12"/>
        <v>0</v>
      </c>
      <c r="AL4" s="35">
        <f t="shared" si="13"/>
        <v>28</v>
      </c>
      <c r="AM4" s="33" t="s">
        <v>23</v>
      </c>
      <c r="AN4" s="33">
        <f t="shared" si="14"/>
        <v>0</v>
      </c>
      <c r="AO4" s="33" t="s">
        <v>23</v>
      </c>
      <c r="AP4" s="33">
        <f t="shared" si="15"/>
        <v>0</v>
      </c>
      <c r="AQ4" s="98">
        <v>0</v>
      </c>
      <c r="AR4" s="98">
        <v>0</v>
      </c>
      <c r="AS4" s="98">
        <f t="shared" si="16"/>
        <v>0</v>
      </c>
      <c r="AT4" s="98">
        <v>0</v>
      </c>
      <c r="AU4" s="98"/>
      <c r="AV4" s="98">
        <v>0</v>
      </c>
      <c r="AW4" s="98">
        <v>0</v>
      </c>
    </row>
    <row r="5" spans="1:366" s="63" customFormat="1" ht="15" customHeight="1" x14ac:dyDescent="0.45">
      <c r="A5" s="39" t="s">
        <v>100</v>
      </c>
      <c r="B5" s="18">
        <v>218</v>
      </c>
      <c r="C5" s="18">
        <v>4</v>
      </c>
      <c r="D5" s="18"/>
      <c r="E5" s="18" t="s">
        <v>153</v>
      </c>
      <c r="F5" s="19" t="s">
        <v>24</v>
      </c>
      <c r="G5" s="19">
        <f t="shared" si="0"/>
        <v>872</v>
      </c>
      <c r="H5" s="19" t="s">
        <v>23</v>
      </c>
      <c r="I5" s="19">
        <f t="shared" si="1"/>
        <v>0</v>
      </c>
      <c r="J5" s="19" t="s">
        <v>23</v>
      </c>
      <c r="K5" s="19">
        <f t="shared" si="2"/>
        <v>0</v>
      </c>
      <c r="L5" s="19" t="s">
        <v>23</v>
      </c>
      <c r="M5" s="19">
        <f t="shared" si="3"/>
        <v>0</v>
      </c>
      <c r="N5" s="20">
        <f t="shared" si="4"/>
        <v>1</v>
      </c>
      <c r="O5" s="20">
        <f t="shared" si="5"/>
        <v>218</v>
      </c>
      <c r="P5" s="20">
        <v>218</v>
      </c>
      <c r="Q5" s="20"/>
      <c r="R5" s="20">
        <v>0</v>
      </c>
      <c r="S5" s="20"/>
      <c r="T5" s="20"/>
      <c r="U5" s="20"/>
      <c r="V5" s="20">
        <v>159</v>
      </c>
      <c r="W5" s="124" t="s">
        <v>23</v>
      </c>
      <c r="X5" s="124">
        <f t="shared" si="6"/>
        <v>0</v>
      </c>
      <c r="Y5" s="124" t="s">
        <v>23</v>
      </c>
      <c r="Z5" s="124">
        <f t="shared" si="7"/>
        <v>0</v>
      </c>
      <c r="AA5" s="10" t="s">
        <v>24</v>
      </c>
      <c r="AB5" s="10">
        <f t="shared" si="8"/>
        <v>872</v>
      </c>
      <c r="AC5" s="10" t="s">
        <v>23</v>
      </c>
      <c r="AD5" s="10">
        <f t="shared" si="9"/>
        <v>0</v>
      </c>
      <c r="AE5" s="10">
        <v>2</v>
      </c>
      <c r="AF5" s="10">
        <v>0</v>
      </c>
      <c r="AG5" s="21">
        <v>0</v>
      </c>
      <c r="AH5" s="21">
        <f t="shared" si="17"/>
        <v>0</v>
      </c>
      <c r="AI5" s="22">
        <f t="shared" si="10"/>
        <v>0</v>
      </c>
      <c r="AJ5" s="22">
        <f t="shared" si="11"/>
        <v>0</v>
      </c>
      <c r="AK5" s="22">
        <f t="shared" si="12"/>
        <v>0</v>
      </c>
      <c r="AL5" s="22">
        <f t="shared" si="13"/>
        <v>0</v>
      </c>
      <c r="AM5" s="10" t="s">
        <v>23</v>
      </c>
      <c r="AN5" s="10">
        <f t="shared" si="14"/>
        <v>0</v>
      </c>
      <c r="AO5" s="10" t="s">
        <v>23</v>
      </c>
      <c r="AP5" s="10">
        <f t="shared" si="15"/>
        <v>0</v>
      </c>
      <c r="AQ5" s="96">
        <v>0</v>
      </c>
      <c r="AR5" s="96">
        <v>0</v>
      </c>
      <c r="AS5" s="96">
        <f t="shared" si="16"/>
        <v>0</v>
      </c>
      <c r="AT5" s="96">
        <v>0</v>
      </c>
      <c r="AU5" s="96"/>
      <c r="AV5" s="96">
        <v>0</v>
      </c>
      <c r="AW5" s="96">
        <v>0</v>
      </c>
    </row>
    <row r="6" spans="1:366" s="63" customFormat="1" ht="15" customHeight="1" x14ac:dyDescent="0.45">
      <c r="A6" s="39" t="s">
        <v>101</v>
      </c>
      <c r="B6" s="18">
        <v>311</v>
      </c>
      <c r="C6" s="18">
        <v>4.5</v>
      </c>
      <c r="D6" s="18"/>
      <c r="E6" s="18" t="s">
        <v>153</v>
      </c>
      <c r="F6" s="19" t="s">
        <v>24</v>
      </c>
      <c r="G6" s="19">
        <f t="shared" si="0"/>
        <v>1201.5</v>
      </c>
      <c r="H6" s="19" t="s">
        <v>23</v>
      </c>
      <c r="I6" s="19">
        <f t="shared" si="1"/>
        <v>0</v>
      </c>
      <c r="J6" s="19" t="s">
        <v>23</v>
      </c>
      <c r="K6" s="19">
        <f t="shared" si="2"/>
        <v>0</v>
      </c>
      <c r="L6" s="19" t="s">
        <v>23</v>
      </c>
      <c r="M6" s="19">
        <f t="shared" si="3"/>
        <v>0</v>
      </c>
      <c r="N6" s="20">
        <f t="shared" si="4"/>
        <v>0.5</v>
      </c>
      <c r="O6" s="20">
        <f t="shared" si="5"/>
        <v>133.5</v>
      </c>
      <c r="P6" s="20">
        <v>267</v>
      </c>
      <c r="Q6" s="20"/>
      <c r="R6" s="20">
        <v>0</v>
      </c>
      <c r="S6" s="20"/>
      <c r="T6" s="20"/>
      <c r="U6" s="20"/>
      <c r="V6" s="20">
        <v>62</v>
      </c>
      <c r="W6" s="124" t="s">
        <v>23</v>
      </c>
      <c r="X6" s="124">
        <f t="shared" si="6"/>
        <v>0</v>
      </c>
      <c r="Y6" s="124" t="s">
        <v>23</v>
      </c>
      <c r="Z6" s="124">
        <f t="shared" si="7"/>
        <v>0</v>
      </c>
      <c r="AA6" s="10" t="s">
        <v>24</v>
      </c>
      <c r="AB6" s="10">
        <f t="shared" si="8"/>
        <v>1399.5</v>
      </c>
      <c r="AC6" s="10" t="s">
        <v>24</v>
      </c>
      <c r="AD6" s="10">
        <f t="shared" si="9"/>
        <v>466.5</v>
      </c>
      <c r="AE6" s="10">
        <v>6</v>
      </c>
      <c r="AF6" s="10">
        <v>1</v>
      </c>
      <c r="AG6" s="21">
        <v>161</v>
      </c>
      <c r="AH6" s="21">
        <f t="shared" si="17"/>
        <v>44</v>
      </c>
      <c r="AI6" s="22">
        <f t="shared" si="10"/>
        <v>198</v>
      </c>
      <c r="AJ6" s="22">
        <f t="shared" si="11"/>
        <v>0</v>
      </c>
      <c r="AK6" s="22">
        <f t="shared" si="12"/>
        <v>0</v>
      </c>
      <c r="AL6" s="22">
        <f t="shared" si="13"/>
        <v>22</v>
      </c>
      <c r="AM6" s="10" t="s">
        <v>23</v>
      </c>
      <c r="AN6" s="10">
        <f t="shared" si="14"/>
        <v>0</v>
      </c>
      <c r="AO6" s="10" t="s">
        <v>23</v>
      </c>
      <c r="AP6" s="10">
        <f t="shared" si="15"/>
        <v>0</v>
      </c>
      <c r="AQ6" s="96">
        <v>0</v>
      </c>
      <c r="AR6" s="96">
        <v>0</v>
      </c>
      <c r="AS6" s="96">
        <f t="shared" si="16"/>
        <v>0</v>
      </c>
      <c r="AT6" s="96">
        <v>0</v>
      </c>
      <c r="AU6" s="96"/>
      <c r="AV6" s="96">
        <v>0</v>
      </c>
      <c r="AW6" s="96">
        <v>0</v>
      </c>
    </row>
    <row r="7" spans="1:366" s="63" customFormat="1" ht="15" customHeight="1" x14ac:dyDescent="0.45">
      <c r="A7" s="39" t="s">
        <v>102</v>
      </c>
      <c r="B7" s="18">
        <v>254</v>
      </c>
      <c r="C7" s="18">
        <v>4</v>
      </c>
      <c r="D7" s="18"/>
      <c r="E7" s="18" t="s">
        <v>153</v>
      </c>
      <c r="F7" s="19" t="s">
        <v>24</v>
      </c>
      <c r="G7" s="19">
        <f t="shared" si="0"/>
        <v>0</v>
      </c>
      <c r="H7" s="19" t="s">
        <v>23</v>
      </c>
      <c r="I7" s="19">
        <f t="shared" si="1"/>
        <v>0</v>
      </c>
      <c r="J7" s="19" t="s">
        <v>23</v>
      </c>
      <c r="K7" s="19">
        <f t="shared" si="2"/>
        <v>0</v>
      </c>
      <c r="L7" s="19" t="s">
        <v>23</v>
      </c>
      <c r="M7" s="19">
        <f t="shared" si="3"/>
        <v>0</v>
      </c>
      <c r="N7" s="20">
        <f t="shared" si="4"/>
        <v>1</v>
      </c>
      <c r="O7" s="20">
        <f t="shared" si="5"/>
        <v>0</v>
      </c>
      <c r="P7" s="20">
        <v>0</v>
      </c>
      <c r="Q7" s="20"/>
      <c r="R7" s="20">
        <v>0</v>
      </c>
      <c r="S7" s="20"/>
      <c r="T7" s="20"/>
      <c r="U7" s="20"/>
      <c r="V7" s="20">
        <v>0</v>
      </c>
      <c r="W7" s="124" t="s">
        <v>23</v>
      </c>
      <c r="X7" s="124">
        <f t="shared" si="6"/>
        <v>0</v>
      </c>
      <c r="Y7" s="124" t="s">
        <v>23</v>
      </c>
      <c r="Z7" s="124">
        <f t="shared" si="7"/>
        <v>0</v>
      </c>
      <c r="AA7" s="10" t="s">
        <v>24</v>
      </c>
      <c r="AB7" s="10">
        <f t="shared" si="8"/>
        <v>1016</v>
      </c>
      <c r="AC7" s="10" t="s">
        <v>23</v>
      </c>
      <c r="AD7" s="10">
        <f t="shared" si="9"/>
        <v>0</v>
      </c>
      <c r="AE7" s="10">
        <v>1</v>
      </c>
      <c r="AF7" s="10">
        <v>0</v>
      </c>
      <c r="AG7" s="21">
        <v>0</v>
      </c>
      <c r="AH7" s="21">
        <f t="shared" si="17"/>
        <v>254</v>
      </c>
      <c r="AI7" s="22">
        <f t="shared" si="10"/>
        <v>1016</v>
      </c>
      <c r="AJ7" s="22">
        <f t="shared" si="11"/>
        <v>0</v>
      </c>
      <c r="AK7" s="22">
        <f t="shared" si="12"/>
        <v>0</v>
      </c>
      <c r="AL7" s="22">
        <f t="shared" si="13"/>
        <v>254</v>
      </c>
      <c r="AM7" s="10" t="s">
        <v>23</v>
      </c>
      <c r="AN7" s="10">
        <f t="shared" si="14"/>
        <v>0</v>
      </c>
      <c r="AO7" s="10" t="s">
        <v>23</v>
      </c>
      <c r="AP7" s="10">
        <f t="shared" si="15"/>
        <v>0</v>
      </c>
      <c r="AQ7" s="96">
        <v>0</v>
      </c>
      <c r="AR7" s="96">
        <v>0</v>
      </c>
      <c r="AS7" s="96">
        <f t="shared" si="16"/>
        <v>0</v>
      </c>
      <c r="AT7" s="96">
        <v>0</v>
      </c>
      <c r="AU7" s="96"/>
      <c r="AV7" s="96">
        <v>0</v>
      </c>
      <c r="AW7" s="96">
        <v>0</v>
      </c>
    </row>
    <row r="8" spans="1:366" s="68" customFormat="1" ht="15" customHeight="1" x14ac:dyDescent="0.45">
      <c r="A8" s="43" t="s">
        <v>103</v>
      </c>
      <c r="B8" s="14">
        <v>66</v>
      </c>
      <c r="C8" s="14">
        <v>4.5</v>
      </c>
      <c r="D8" s="14"/>
      <c r="E8" s="14" t="s">
        <v>153</v>
      </c>
      <c r="F8" s="15" t="s">
        <v>24</v>
      </c>
      <c r="G8" s="15">
        <f t="shared" si="0"/>
        <v>297</v>
      </c>
      <c r="H8" s="15" t="s">
        <v>23</v>
      </c>
      <c r="I8" s="15">
        <f t="shared" si="1"/>
        <v>0</v>
      </c>
      <c r="J8" s="15" t="s">
        <v>23</v>
      </c>
      <c r="K8" s="15">
        <f t="shared" si="2"/>
        <v>0</v>
      </c>
      <c r="L8" s="15" t="s">
        <v>23</v>
      </c>
      <c r="M8" s="15">
        <f t="shared" si="3"/>
        <v>0</v>
      </c>
      <c r="N8" s="16">
        <f t="shared" si="4"/>
        <v>0.5</v>
      </c>
      <c r="O8" s="16">
        <f t="shared" si="5"/>
        <v>33</v>
      </c>
      <c r="P8" s="16">
        <v>66</v>
      </c>
      <c r="Q8" s="16"/>
      <c r="R8" s="16">
        <v>0</v>
      </c>
      <c r="S8" s="16"/>
      <c r="T8" s="16"/>
      <c r="U8" s="16"/>
      <c r="V8" s="16">
        <v>0</v>
      </c>
      <c r="W8" s="123" t="s">
        <v>23</v>
      </c>
      <c r="X8" s="123">
        <f t="shared" si="6"/>
        <v>0</v>
      </c>
      <c r="Y8" s="123" t="s">
        <v>23</v>
      </c>
      <c r="Z8" s="123">
        <f t="shared" si="7"/>
        <v>0</v>
      </c>
      <c r="AA8" s="33" t="s">
        <v>24</v>
      </c>
      <c r="AB8" s="33">
        <f t="shared" si="8"/>
        <v>297</v>
      </c>
      <c r="AC8" s="33" t="s">
        <v>24</v>
      </c>
      <c r="AD8" s="33">
        <f t="shared" si="9"/>
        <v>99</v>
      </c>
      <c r="AE8" s="33">
        <v>2</v>
      </c>
      <c r="AF8" s="33">
        <v>0</v>
      </c>
      <c r="AG8" s="34">
        <v>0</v>
      </c>
      <c r="AH8" s="34">
        <f t="shared" si="17"/>
        <v>0</v>
      </c>
      <c r="AI8" s="35">
        <f t="shared" si="10"/>
        <v>0</v>
      </c>
      <c r="AJ8" s="35">
        <f t="shared" si="11"/>
        <v>0</v>
      </c>
      <c r="AK8" s="35">
        <f t="shared" si="12"/>
        <v>0</v>
      </c>
      <c r="AL8" s="35">
        <f t="shared" si="13"/>
        <v>0</v>
      </c>
      <c r="AM8" s="33" t="s">
        <v>23</v>
      </c>
      <c r="AN8" s="33">
        <f t="shared" si="14"/>
        <v>0</v>
      </c>
      <c r="AO8" s="33" t="s">
        <v>23</v>
      </c>
      <c r="AP8" s="33">
        <f t="shared" si="15"/>
        <v>0</v>
      </c>
      <c r="AQ8" s="98">
        <v>0</v>
      </c>
      <c r="AR8" s="98">
        <v>0</v>
      </c>
      <c r="AS8" s="98">
        <f t="shared" si="16"/>
        <v>0</v>
      </c>
      <c r="AT8" s="98">
        <v>0</v>
      </c>
      <c r="AU8" s="98"/>
      <c r="AV8" s="98">
        <v>0</v>
      </c>
      <c r="AW8" s="98">
        <v>0</v>
      </c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</row>
    <row r="9" spans="1:366" s="63" customFormat="1" ht="15" customHeight="1" x14ac:dyDescent="0.45">
      <c r="A9" s="39" t="s">
        <v>104</v>
      </c>
      <c r="B9" s="18">
        <v>284</v>
      </c>
      <c r="C9" s="18">
        <v>4.5</v>
      </c>
      <c r="D9" s="18"/>
      <c r="E9" s="18" t="s">
        <v>153</v>
      </c>
      <c r="F9" s="19" t="s">
        <v>24</v>
      </c>
      <c r="G9" s="19">
        <f t="shared" si="0"/>
        <v>1278</v>
      </c>
      <c r="H9" s="19" t="s">
        <v>23</v>
      </c>
      <c r="I9" s="19">
        <f t="shared" si="1"/>
        <v>0</v>
      </c>
      <c r="J9" s="19" t="s">
        <v>23</v>
      </c>
      <c r="K9" s="19">
        <f t="shared" si="2"/>
        <v>0</v>
      </c>
      <c r="L9" s="19" t="s">
        <v>23</v>
      </c>
      <c r="M9" s="19">
        <f t="shared" si="3"/>
        <v>0</v>
      </c>
      <c r="N9" s="20">
        <f t="shared" si="4"/>
        <v>0.5</v>
      </c>
      <c r="O9" s="20">
        <f t="shared" si="5"/>
        <v>142</v>
      </c>
      <c r="P9" s="20">
        <v>284</v>
      </c>
      <c r="Q9" s="20"/>
      <c r="R9" s="20">
        <v>0</v>
      </c>
      <c r="S9" s="20"/>
      <c r="T9" s="20"/>
      <c r="U9" s="20"/>
      <c r="V9" s="20">
        <v>478</v>
      </c>
      <c r="W9" s="124" t="s">
        <v>23</v>
      </c>
      <c r="X9" s="124">
        <f t="shared" si="6"/>
        <v>0</v>
      </c>
      <c r="Y9" s="124" t="s">
        <v>23</v>
      </c>
      <c r="Z9" s="124">
        <f t="shared" si="7"/>
        <v>0</v>
      </c>
      <c r="AA9" s="10" t="s">
        <v>24</v>
      </c>
      <c r="AB9" s="10">
        <f t="shared" si="8"/>
        <v>1278</v>
      </c>
      <c r="AC9" s="10" t="s">
        <v>24</v>
      </c>
      <c r="AD9" s="10">
        <f t="shared" si="9"/>
        <v>426</v>
      </c>
      <c r="AE9" s="10">
        <v>5</v>
      </c>
      <c r="AF9" s="10">
        <v>6</v>
      </c>
      <c r="AG9" s="21">
        <v>0</v>
      </c>
      <c r="AH9" s="21">
        <f t="shared" si="17"/>
        <v>0</v>
      </c>
      <c r="AI9" s="22">
        <f t="shared" si="10"/>
        <v>0</v>
      </c>
      <c r="AJ9" s="22">
        <f t="shared" si="11"/>
        <v>0</v>
      </c>
      <c r="AK9" s="22">
        <f t="shared" si="12"/>
        <v>0</v>
      </c>
      <c r="AL9" s="22">
        <f t="shared" si="13"/>
        <v>0</v>
      </c>
      <c r="AM9" s="10" t="s">
        <v>23</v>
      </c>
      <c r="AN9" s="10">
        <f t="shared" si="14"/>
        <v>0</v>
      </c>
      <c r="AO9" s="10" t="s">
        <v>23</v>
      </c>
      <c r="AP9" s="10">
        <f t="shared" si="15"/>
        <v>0</v>
      </c>
      <c r="AQ9" s="96">
        <v>0</v>
      </c>
      <c r="AR9" s="96">
        <v>0</v>
      </c>
      <c r="AS9" s="96">
        <f t="shared" si="16"/>
        <v>0</v>
      </c>
      <c r="AT9" s="96">
        <v>0</v>
      </c>
      <c r="AU9" s="96"/>
      <c r="AV9" s="96">
        <v>0</v>
      </c>
      <c r="AW9" s="96">
        <v>0</v>
      </c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</row>
    <row r="10" spans="1:366" s="63" customFormat="1" ht="15" customHeight="1" x14ac:dyDescent="0.45">
      <c r="A10" s="39" t="s">
        <v>105</v>
      </c>
      <c r="B10" s="18">
        <v>463</v>
      </c>
      <c r="C10" s="18">
        <v>4.5</v>
      </c>
      <c r="D10" s="18"/>
      <c r="E10" s="18" t="s">
        <v>153</v>
      </c>
      <c r="F10" s="19" t="s">
        <v>24</v>
      </c>
      <c r="G10" s="19">
        <f t="shared" si="0"/>
        <v>1867.5</v>
      </c>
      <c r="H10" s="19" t="s">
        <v>23</v>
      </c>
      <c r="I10" s="19">
        <f t="shared" si="1"/>
        <v>0</v>
      </c>
      <c r="J10" s="19" t="s">
        <v>23</v>
      </c>
      <c r="K10" s="19">
        <f t="shared" si="2"/>
        <v>0</v>
      </c>
      <c r="L10" s="19" t="s">
        <v>23</v>
      </c>
      <c r="M10" s="19">
        <f t="shared" si="3"/>
        <v>0</v>
      </c>
      <c r="N10" s="20">
        <f t="shared" si="4"/>
        <v>0.5</v>
      </c>
      <c r="O10" s="20">
        <f t="shared" si="5"/>
        <v>207.5</v>
      </c>
      <c r="P10" s="20">
        <v>415</v>
      </c>
      <c r="Q10" s="20"/>
      <c r="R10" s="20">
        <v>0</v>
      </c>
      <c r="S10" s="20"/>
      <c r="T10" s="20"/>
      <c r="U10" s="20"/>
      <c r="V10" s="20">
        <v>215</v>
      </c>
      <c r="W10" s="124" t="s">
        <v>23</v>
      </c>
      <c r="X10" s="124">
        <f t="shared" si="6"/>
        <v>0</v>
      </c>
      <c r="Y10" s="124" t="s">
        <v>23</v>
      </c>
      <c r="Z10" s="124">
        <f t="shared" si="7"/>
        <v>0</v>
      </c>
      <c r="AA10" s="10" t="s">
        <v>24</v>
      </c>
      <c r="AB10" s="10">
        <f t="shared" si="8"/>
        <v>2083.5</v>
      </c>
      <c r="AC10" s="10" t="s">
        <v>24</v>
      </c>
      <c r="AD10" s="10">
        <f t="shared" si="9"/>
        <v>694.5</v>
      </c>
      <c r="AE10" s="10">
        <v>14</v>
      </c>
      <c r="AF10" s="10">
        <v>4</v>
      </c>
      <c r="AG10" s="21">
        <v>0</v>
      </c>
      <c r="AH10" s="21">
        <f t="shared" si="17"/>
        <v>48</v>
      </c>
      <c r="AI10" s="22">
        <f t="shared" si="10"/>
        <v>216</v>
      </c>
      <c r="AJ10" s="22">
        <f t="shared" si="11"/>
        <v>0</v>
      </c>
      <c r="AK10" s="22">
        <f t="shared" si="12"/>
        <v>0</v>
      </c>
      <c r="AL10" s="22">
        <f t="shared" si="13"/>
        <v>24</v>
      </c>
      <c r="AM10" s="10" t="s">
        <v>23</v>
      </c>
      <c r="AN10" s="10">
        <f t="shared" si="14"/>
        <v>0</v>
      </c>
      <c r="AO10" s="10" t="s">
        <v>23</v>
      </c>
      <c r="AP10" s="10">
        <f t="shared" si="15"/>
        <v>0</v>
      </c>
      <c r="AQ10" s="96">
        <v>0</v>
      </c>
      <c r="AR10" s="96">
        <v>0</v>
      </c>
      <c r="AS10" s="96">
        <f t="shared" si="16"/>
        <v>0</v>
      </c>
      <c r="AT10" s="96">
        <v>0</v>
      </c>
      <c r="AU10" s="96"/>
      <c r="AV10" s="96">
        <v>0</v>
      </c>
      <c r="AW10" s="96">
        <v>0</v>
      </c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</row>
    <row r="11" spans="1:366" s="63" customFormat="1" ht="15" customHeight="1" x14ac:dyDescent="0.45">
      <c r="A11" s="39" t="s">
        <v>105</v>
      </c>
      <c r="B11" s="18">
        <v>306</v>
      </c>
      <c r="C11" s="18">
        <v>4.5</v>
      </c>
      <c r="D11" s="18"/>
      <c r="E11" s="18" t="s">
        <v>153</v>
      </c>
      <c r="F11" s="19" t="s">
        <v>24</v>
      </c>
      <c r="G11" s="19">
        <f t="shared" si="0"/>
        <v>1377</v>
      </c>
      <c r="H11" s="19" t="s">
        <v>23</v>
      </c>
      <c r="I11" s="19">
        <f t="shared" si="1"/>
        <v>0</v>
      </c>
      <c r="J11" s="19" t="s">
        <v>23</v>
      </c>
      <c r="K11" s="19">
        <f t="shared" si="2"/>
        <v>0</v>
      </c>
      <c r="L11" s="19" t="s">
        <v>23</v>
      </c>
      <c r="M11" s="19">
        <f t="shared" si="3"/>
        <v>0</v>
      </c>
      <c r="N11" s="20">
        <f t="shared" si="4"/>
        <v>1</v>
      </c>
      <c r="O11" s="20">
        <f t="shared" si="5"/>
        <v>306</v>
      </c>
      <c r="P11" s="20">
        <v>306</v>
      </c>
      <c r="Q11" s="20"/>
      <c r="R11" s="20">
        <v>0</v>
      </c>
      <c r="S11" s="20"/>
      <c r="T11" s="20"/>
      <c r="U11" s="20"/>
      <c r="V11" s="20">
        <v>128</v>
      </c>
      <c r="W11" s="124" t="s">
        <v>23</v>
      </c>
      <c r="X11" s="124">
        <f t="shared" si="6"/>
        <v>0</v>
      </c>
      <c r="Y11" s="124" t="s">
        <v>23</v>
      </c>
      <c r="Z11" s="124">
        <f t="shared" si="7"/>
        <v>0</v>
      </c>
      <c r="AA11" s="10" t="s">
        <v>24</v>
      </c>
      <c r="AB11" s="10">
        <f t="shared" si="8"/>
        <v>1377</v>
      </c>
      <c r="AC11" s="10" t="s">
        <v>23</v>
      </c>
      <c r="AD11" s="10">
        <f t="shared" si="9"/>
        <v>0</v>
      </c>
      <c r="AE11" s="10">
        <v>7</v>
      </c>
      <c r="AF11" s="10">
        <v>3</v>
      </c>
      <c r="AG11" s="21">
        <v>0</v>
      </c>
      <c r="AH11" s="21">
        <f t="shared" si="17"/>
        <v>0</v>
      </c>
      <c r="AI11" s="22">
        <f t="shared" si="10"/>
        <v>0</v>
      </c>
      <c r="AJ11" s="22">
        <f t="shared" si="11"/>
        <v>0</v>
      </c>
      <c r="AK11" s="22">
        <f t="shared" si="12"/>
        <v>0</v>
      </c>
      <c r="AL11" s="22">
        <f t="shared" si="13"/>
        <v>0</v>
      </c>
      <c r="AM11" s="10" t="s">
        <v>23</v>
      </c>
      <c r="AN11" s="10">
        <f t="shared" si="14"/>
        <v>0</v>
      </c>
      <c r="AO11" s="10" t="s">
        <v>23</v>
      </c>
      <c r="AP11" s="10">
        <f t="shared" si="15"/>
        <v>0</v>
      </c>
      <c r="AQ11" s="96">
        <v>0</v>
      </c>
      <c r="AR11" s="96">
        <v>0</v>
      </c>
      <c r="AS11" s="96">
        <f t="shared" si="16"/>
        <v>0</v>
      </c>
      <c r="AT11" s="96">
        <v>0</v>
      </c>
      <c r="AU11" s="96"/>
      <c r="AV11" s="96">
        <v>0</v>
      </c>
      <c r="AW11" s="96">
        <v>0</v>
      </c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</row>
    <row r="12" spans="1:366" s="63" customFormat="1" ht="15" customHeight="1" x14ac:dyDescent="0.45">
      <c r="A12" s="39" t="s">
        <v>106</v>
      </c>
      <c r="B12" s="18">
        <v>86</v>
      </c>
      <c r="C12" s="18">
        <v>4.5</v>
      </c>
      <c r="D12" s="18">
        <v>1.2</v>
      </c>
      <c r="E12" s="18" t="s">
        <v>154</v>
      </c>
      <c r="F12" s="19" t="s">
        <v>24</v>
      </c>
      <c r="G12" s="19">
        <f t="shared" si="0"/>
        <v>77.5</v>
      </c>
      <c r="H12" s="19" t="s">
        <v>24</v>
      </c>
      <c r="I12" s="19">
        <f t="shared" si="1"/>
        <v>77.5</v>
      </c>
      <c r="J12" s="19" t="s">
        <v>23</v>
      </c>
      <c r="K12" s="19">
        <f t="shared" si="2"/>
        <v>0</v>
      </c>
      <c r="L12" s="19" t="s">
        <v>23</v>
      </c>
      <c r="M12" s="19">
        <f t="shared" si="3"/>
        <v>0</v>
      </c>
      <c r="N12" s="20">
        <f t="shared" si="4"/>
        <v>0.5</v>
      </c>
      <c r="O12" s="20">
        <f t="shared" si="5"/>
        <v>15.5</v>
      </c>
      <c r="P12" s="20">
        <v>31</v>
      </c>
      <c r="Q12" s="20"/>
      <c r="R12" s="20">
        <v>0</v>
      </c>
      <c r="S12" s="20"/>
      <c r="T12" s="20"/>
      <c r="U12" s="20"/>
      <c r="V12" s="20">
        <v>0</v>
      </c>
      <c r="W12" s="124" t="s">
        <v>23</v>
      </c>
      <c r="X12" s="124">
        <f t="shared" si="6"/>
        <v>0</v>
      </c>
      <c r="Y12" s="124" t="s">
        <v>23</v>
      </c>
      <c r="Z12" s="124">
        <f t="shared" si="7"/>
        <v>0</v>
      </c>
      <c r="AA12" s="10" t="s">
        <v>24</v>
      </c>
      <c r="AB12" s="10">
        <f t="shared" si="8"/>
        <v>387</v>
      </c>
      <c r="AC12" s="10" t="s">
        <v>24</v>
      </c>
      <c r="AD12" s="10">
        <f t="shared" si="9"/>
        <v>129</v>
      </c>
      <c r="AE12" s="10">
        <v>1</v>
      </c>
      <c r="AF12" s="10">
        <v>0</v>
      </c>
      <c r="AG12" s="21">
        <v>0</v>
      </c>
      <c r="AH12" s="21">
        <f t="shared" si="17"/>
        <v>55</v>
      </c>
      <c r="AI12" s="22">
        <f t="shared" si="10"/>
        <v>103.2</v>
      </c>
      <c r="AJ12" s="22">
        <f t="shared" si="11"/>
        <v>103.2</v>
      </c>
      <c r="AK12" s="22">
        <f t="shared" si="12"/>
        <v>0</v>
      </c>
      <c r="AL12" s="22">
        <f t="shared" si="13"/>
        <v>27.5</v>
      </c>
      <c r="AM12" s="10" t="s">
        <v>23</v>
      </c>
      <c r="AN12" s="10">
        <f t="shared" si="14"/>
        <v>0</v>
      </c>
      <c r="AO12" s="10" t="s">
        <v>23</v>
      </c>
      <c r="AP12" s="10">
        <f t="shared" si="15"/>
        <v>0</v>
      </c>
      <c r="AQ12" s="96">
        <v>0</v>
      </c>
      <c r="AR12" s="96">
        <v>0</v>
      </c>
      <c r="AS12" s="96">
        <f t="shared" si="16"/>
        <v>0</v>
      </c>
      <c r="AT12" s="96">
        <v>0</v>
      </c>
      <c r="AU12" s="96"/>
      <c r="AV12" s="96">
        <v>0</v>
      </c>
      <c r="AW12" s="96">
        <v>0</v>
      </c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</row>
    <row r="13" spans="1:366" s="63" customFormat="1" ht="15" customHeight="1" x14ac:dyDescent="0.45">
      <c r="A13" s="39" t="s">
        <v>107</v>
      </c>
      <c r="B13" s="18">
        <v>49</v>
      </c>
      <c r="C13" s="18">
        <v>4.5</v>
      </c>
      <c r="D13" s="18"/>
      <c r="E13" s="18" t="s">
        <v>153</v>
      </c>
      <c r="F13" s="19" t="s">
        <v>24</v>
      </c>
      <c r="G13" s="19">
        <f t="shared" si="0"/>
        <v>0</v>
      </c>
      <c r="H13" s="19" t="s">
        <v>23</v>
      </c>
      <c r="I13" s="19">
        <f t="shared" si="1"/>
        <v>0</v>
      </c>
      <c r="J13" s="19" t="s">
        <v>23</v>
      </c>
      <c r="K13" s="19">
        <f t="shared" si="2"/>
        <v>0</v>
      </c>
      <c r="L13" s="19" t="s">
        <v>23</v>
      </c>
      <c r="M13" s="19">
        <f t="shared" si="3"/>
        <v>0</v>
      </c>
      <c r="N13" s="20">
        <f t="shared" si="4"/>
        <v>0.5</v>
      </c>
      <c r="O13" s="20">
        <f t="shared" si="5"/>
        <v>0</v>
      </c>
      <c r="P13" s="20">
        <v>0</v>
      </c>
      <c r="Q13" s="20"/>
      <c r="R13" s="20">
        <v>0</v>
      </c>
      <c r="S13" s="20"/>
      <c r="T13" s="20"/>
      <c r="U13" s="20"/>
      <c r="V13" s="20">
        <v>0</v>
      </c>
      <c r="W13" s="124" t="s">
        <v>23</v>
      </c>
      <c r="X13" s="124">
        <f t="shared" si="6"/>
        <v>0</v>
      </c>
      <c r="Y13" s="124" t="s">
        <v>23</v>
      </c>
      <c r="Z13" s="124">
        <f t="shared" si="7"/>
        <v>0</v>
      </c>
      <c r="AA13" s="10" t="s">
        <v>24</v>
      </c>
      <c r="AB13" s="10">
        <f t="shared" si="8"/>
        <v>220.5</v>
      </c>
      <c r="AC13" s="10" t="s">
        <v>24</v>
      </c>
      <c r="AD13" s="10">
        <f t="shared" si="9"/>
        <v>73.5</v>
      </c>
      <c r="AE13" s="10">
        <v>0</v>
      </c>
      <c r="AF13" s="10">
        <v>0</v>
      </c>
      <c r="AG13" s="21">
        <v>0</v>
      </c>
      <c r="AH13" s="21">
        <f t="shared" si="17"/>
        <v>49</v>
      </c>
      <c r="AI13" s="22">
        <f t="shared" si="10"/>
        <v>220.5</v>
      </c>
      <c r="AJ13" s="22">
        <f t="shared" si="11"/>
        <v>0</v>
      </c>
      <c r="AK13" s="22">
        <f t="shared" si="12"/>
        <v>0</v>
      </c>
      <c r="AL13" s="22">
        <f t="shared" si="13"/>
        <v>24.5</v>
      </c>
      <c r="AM13" s="10" t="s">
        <v>23</v>
      </c>
      <c r="AN13" s="10">
        <f t="shared" si="14"/>
        <v>0</v>
      </c>
      <c r="AO13" s="10" t="s">
        <v>23</v>
      </c>
      <c r="AP13" s="10">
        <f t="shared" si="15"/>
        <v>0</v>
      </c>
      <c r="AQ13" s="96">
        <v>0</v>
      </c>
      <c r="AR13" s="96">
        <v>0</v>
      </c>
      <c r="AS13" s="96">
        <f t="shared" si="16"/>
        <v>0</v>
      </c>
      <c r="AT13" s="96">
        <v>0</v>
      </c>
      <c r="AU13" s="96"/>
      <c r="AV13" s="96">
        <v>0</v>
      </c>
      <c r="AW13" s="96">
        <v>0</v>
      </c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</row>
    <row r="14" spans="1:366" s="63" customFormat="1" ht="15" customHeight="1" x14ac:dyDescent="0.45">
      <c r="A14" s="39" t="s">
        <v>108</v>
      </c>
      <c r="B14" s="18">
        <v>60</v>
      </c>
      <c r="C14" s="18">
        <v>4.5</v>
      </c>
      <c r="D14" s="18"/>
      <c r="E14" s="18" t="s">
        <v>153</v>
      </c>
      <c r="F14" s="19" t="s">
        <v>24</v>
      </c>
      <c r="G14" s="19">
        <f t="shared" si="0"/>
        <v>189</v>
      </c>
      <c r="H14" s="19" t="s">
        <v>23</v>
      </c>
      <c r="I14" s="19">
        <f t="shared" si="1"/>
        <v>0</v>
      </c>
      <c r="J14" s="19" t="s">
        <v>23</v>
      </c>
      <c r="K14" s="19">
        <f t="shared" si="2"/>
        <v>0</v>
      </c>
      <c r="L14" s="19" t="s">
        <v>23</v>
      </c>
      <c r="M14" s="19">
        <f t="shared" si="3"/>
        <v>0</v>
      </c>
      <c r="N14" s="20">
        <f t="shared" si="4"/>
        <v>0.5</v>
      </c>
      <c r="O14" s="20">
        <f t="shared" si="5"/>
        <v>21</v>
      </c>
      <c r="P14" s="20">
        <v>42</v>
      </c>
      <c r="Q14" s="20"/>
      <c r="R14" s="20">
        <v>0</v>
      </c>
      <c r="S14" s="20"/>
      <c r="T14" s="20"/>
      <c r="U14" s="20"/>
      <c r="V14" s="20">
        <v>0</v>
      </c>
      <c r="W14" s="124" t="s">
        <v>23</v>
      </c>
      <c r="X14" s="124">
        <f t="shared" si="6"/>
        <v>0</v>
      </c>
      <c r="Y14" s="124" t="s">
        <v>23</v>
      </c>
      <c r="Z14" s="124">
        <f t="shared" si="7"/>
        <v>0</v>
      </c>
      <c r="AA14" s="10" t="s">
        <v>24</v>
      </c>
      <c r="AB14" s="10">
        <f t="shared" si="8"/>
        <v>270</v>
      </c>
      <c r="AC14" s="10" t="s">
        <v>24</v>
      </c>
      <c r="AD14" s="10">
        <f t="shared" si="9"/>
        <v>90</v>
      </c>
      <c r="AE14" s="10">
        <v>5</v>
      </c>
      <c r="AF14" s="10">
        <v>0</v>
      </c>
      <c r="AG14" s="21">
        <v>0</v>
      </c>
      <c r="AH14" s="21">
        <f t="shared" si="17"/>
        <v>18</v>
      </c>
      <c r="AI14" s="22">
        <f t="shared" si="10"/>
        <v>81</v>
      </c>
      <c r="AJ14" s="22">
        <f t="shared" si="11"/>
        <v>0</v>
      </c>
      <c r="AK14" s="22">
        <f t="shared" si="12"/>
        <v>0</v>
      </c>
      <c r="AL14" s="22">
        <f t="shared" si="13"/>
        <v>9</v>
      </c>
      <c r="AM14" s="10" t="s">
        <v>23</v>
      </c>
      <c r="AN14" s="10">
        <f t="shared" si="14"/>
        <v>0</v>
      </c>
      <c r="AO14" s="10" t="s">
        <v>23</v>
      </c>
      <c r="AP14" s="10">
        <f t="shared" si="15"/>
        <v>0</v>
      </c>
      <c r="AQ14" s="96">
        <v>0</v>
      </c>
      <c r="AR14" s="96">
        <v>0</v>
      </c>
      <c r="AS14" s="96">
        <f t="shared" si="16"/>
        <v>0</v>
      </c>
      <c r="AT14" s="96">
        <v>0</v>
      </c>
      <c r="AU14" s="96"/>
      <c r="AV14" s="96">
        <v>0</v>
      </c>
      <c r="AW14" s="96">
        <v>0</v>
      </c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</row>
    <row r="15" spans="1:366" s="63" customFormat="1" ht="15" customHeight="1" x14ac:dyDescent="0.45">
      <c r="A15" s="39" t="s">
        <v>108</v>
      </c>
      <c r="B15" s="18">
        <v>41</v>
      </c>
      <c r="C15" s="18">
        <v>4.5</v>
      </c>
      <c r="D15" s="18"/>
      <c r="E15" s="18" t="s">
        <v>153</v>
      </c>
      <c r="F15" s="19" t="s">
        <v>24</v>
      </c>
      <c r="G15" s="19">
        <f t="shared" si="0"/>
        <v>0</v>
      </c>
      <c r="H15" s="19" t="s">
        <v>23</v>
      </c>
      <c r="I15" s="19">
        <f t="shared" si="1"/>
        <v>0</v>
      </c>
      <c r="J15" s="19" t="s">
        <v>23</v>
      </c>
      <c r="K15" s="19">
        <f t="shared" si="2"/>
        <v>0</v>
      </c>
      <c r="L15" s="19" t="s">
        <v>23</v>
      </c>
      <c r="M15" s="19">
        <f t="shared" si="3"/>
        <v>0</v>
      </c>
      <c r="N15" s="20">
        <f t="shared" ref="N15" si="18">IF(AC15="tak",1*0.5,IF(AQ15&gt;0,1*0.5,2*0.5))</f>
        <v>1</v>
      </c>
      <c r="O15" s="20">
        <f t="shared" si="5"/>
        <v>0</v>
      </c>
      <c r="P15" s="20">
        <v>0</v>
      </c>
      <c r="Q15" s="20"/>
      <c r="R15" s="20">
        <v>0</v>
      </c>
      <c r="S15" s="20"/>
      <c r="T15" s="20"/>
      <c r="U15" s="20"/>
      <c r="V15" s="20">
        <v>0</v>
      </c>
      <c r="W15" s="124" t="s">
        <v>23</v>
      </c>
      <c r="X15" s="124">
        <f t="shared" si="6"/>
        <v>0</v>
      </c>
      <c r="Y15" s="124" t="s">
        <v>23</v>
      </c>
      <c r="Z15" s="124">
        <f t="shared" si="7"/>
        <v>0</v>
      </c>
      <c r="AA15" s="10" t="s">
        <v>24</v>
      </c>
      <c r="AB15" s="10">
        <f t="shared" si="8"/>
        <v>184.5</v>
      </c>
      <c r="AC15" s="10" t="s">
        <v>23</v>
      </c>
      <c r="AD15" s="10">
        <f t="shared" ref="AD15" si="19">IF(AC15="tak",1.5*$B15,0)</f>
        <v>0</v>
      </c>
      <c r="AE15" s="10">
        <v>5</v>
      </c>
      <c r="AF15" s="10">
        <v>0</v>
      </c>
      <c r="AG15" s="21">
        <v>0</v>
      </c>
      <c r="AH15" s="21">
        <f t="shared" si="17"/>
        <v>41</v>
      </c>
      <c r="AI15" s="22">
        <f t="shared" si="10"/>
        <v>184.5</v>
      </c>
      <c r="AJ15" s="22">
        <f t="shared" si="11"/>
        <v>0</v>
      </c>
      <c r="AK15" s="22">
        <f t="shared" si="12"/>
        <v>0</v>
      </c>
      <c r="AL15" s="22">
        <f t="shared" si="13"/>
        <v>41</v>
      </c>
      <c r="AM15" s="10" t="s">
        <v>23</v>
      </c>
      <c r="AN15" s="10">
        <f t="shared" ref="AN15" si="20">IF(AM15="tak",$C15*$B15,0)</f>
        <v>0</v>
      </c>
      <c r="AO15" s="10" t="s">
        <v>23</v>
      </c>
      <c r="AP15" s="10">
        <f t="shared" ref="AP15" si="21">IF(AO15="tak",$C15*$B15,0)</f>
        <v>0</v>
      </c>
      <c r="AQ15" s="96">
        <v>0</v>
      </c>
      <c r="AR15" s="96">
        <v>0</v>
      </c>
      <c r="AS15" s="96">
        <f t="shared" ref="AS15" si="22">AQ15*AR15</f>
        <v>0</v>
      </c>
      <c r="AT15" s="96">
        <v>0</v>
      </c>
      <c r="AU15" s="96"/>
      <c r="AV15" s="96">
        <v>0</v>
      </c>
      <c r="AW15" s="96">
        <v>0</v>
      </c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</row>
    <row r="16" spans="1:366" s="63" customFormat="1" ht="15" customHeight="1" x14ac:dyDescent="0.45">
      <c r="A16" s="39" t="s">
        <v>109</v>
      </c>
      <c r="B16" s="18">
        <v>66</v>
      </c>
      <c r="C16" s="18">
        <v>4</v>
      </c>
      <c r="D16" s="18"/>
      <c r="E16" s="18" t="s">
        <v>153</v>
      </c>
      <c r="F16" s="19" t="s">
        <v>24</v>
      </c>
      <c r="G16" s="19">
        <f t="shared" si="0"/>
        <v>0</v>
      </c>
      <c r="H16" s="19" t="s">
        <v>23</v>
      </c>
      <c r="I16" s="19">
        <f t="shared" si="1"/>
        <v>0</v>
      </c>
      <c r="J16" s="19" t="s">
        <v>23</v>
      </c>
      <c r="K16" s="19">
        <f t="shared" si="2"/>
        <v>0</v>
      </c>
      <c r="L16" s="19" t="s">
        <v>23</v>
      </c>
      <c r="M16" s="19">
        <f t="shared" si="3"/>
        <v>0</v>
      </c>
      <c r="N16" s="20">
        <f t="shared" si="4"/>
        <v>1</v>
      </c>
      <c r="O16" s="20">
        <f t="shared" si="5"/>
        <v>0</v>
      </c>
      <c r="P16" s="20">
        <v>0</v>
      </c>
      <c r="Q16" s="20"/>
      <c r="R16" s="20">
        <v>0</v>
      </c>
      <c r="S16" s="20"/>
      <c r="T16" s="20"/>
      <c r="U16" s="20"/>
      <c r="V16" s="20">
        <v>0</v>
      </c>
      <c r="W16" s="124" t="s">
        <v>23</v>
      </c>
      <c r="X16" s="124">
        <f>X3</f>
        <v>0</v>
      </c>
      <c r="Y16" s="124" t="s">
        <v>23</v>
      </c>
      <c r="Z16" s="124">
        <f>Z3</f>
        <v>0</v>
      </c>
      <c r="AA16" s="10" t="s">
        <v>24</v>
      </c>
      <c r="AB16" s="10">
        <f t="shared" si="8"/>
        <v>264</v>
      </c>
      <c r="AC16" s="10" t="s">
        <v>23</v>
      </c>
      <c r="AD16" s="10">
        <f t="shared" si="9"/>
        <v>0</v>
      </c>
      <c r="AE16" s="10">
        <v>0</v>
      </c>
      <c r="AF16" s="10">
        <v>0</v>
      </c>
      <c r="AG16" s="21">
        <v>0</v>
      </c>
      <c r="AH16" s="21">
        <f t="shared" si="17"/>
        <v>66</v>
      </c>
      <c r="AI16" s="22">
        <f t="shared" si="10"/>
        <v>264</v>
      </c>
      <c r="AJ16" s="22">
        <f t="shared" si="11"/>
        <v>0</v>
      </c>
      <c r="AK16" s="22">
        <f t="shared" si="12"/>
        <v>0</v>
      </c>
      <c r="AL16" s="22">
        <f t="shared" si="13"/>
        <v>66</v>
      </c>
      <c r="AM16" s="10" t="s">
        <v>23</v>
      </c>
      <c r="AN16" s="10">
        <f>AN3</f>
        <v>0</v>
      </c>
      <c r="AO16" s="10" t="s">
        <v>23</v>
      </c>
      <c r="AP16" s="10">
        <f t="shared" si="15"/>
        <v>0</v>
      </c>
      <c r="AQ16" s="96">
        <v>0</v>
      </c>
      <c r="AR16" s="96">
        <v>0</v>
      </c>
      <c r="AS16" s="96">
        <f t="shared" si="16"/>
        <v>0</v>
      </c>
      <c r="AT16" s="96">
        <v>0</v>
      </c>
      <c r="AU16" s="96"/>
      <c r="AV16" s="96">
        <v>0</v>
      </c>
      <c r="AW16" s="96">
        <v>0</v>
      </c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</row>
    <row r="17" spans="1:366" s="63" customFormat="1" ht="15" customHeight="1" x14ac:dyDescent="0.45">
      <c r="A17" s="39" t="s">
        <v>110</v>
      </c>
      <c r="B17" s="18">
        <v>517</v>
      </c>
      <c r="C17" s="18">
        <v>4.5</v>
      </c>
      <c r="D17" s="18">
        <v>0</v>
      </c>
      <c r="E17" s="18" t="s">
        <v>154</v>
      </c>
      <c r="F17" s="19" t="s">
        <v>24</v>
      </c>
      <c r="G17" s="19">
        <f t="shared" si="0"/>
        <v>1292.5</v>
      </c>
      <c r="H17" s="19" t="s">
        <v>24</v>
      </c>
      <c r="I17" s="19">
        <f t="shared" si="1"/>
        <v>1292.5</v>
      </c>
      <c r="J17" s="19" t="s">
        <v>23</v>
      </c>
      <c r="K17" s="19">
        <f t="shared" si="2"/>
        <v>0</v>
      </c>
      <c r="L17" s="19" t="s">
        <v>23</v>
      </c>
      <c r="M17" s="19">
        <f t="shared" si="3"/>
        <v>0</v>
      </c>
      <c r="N17" s="20">
        <f t="shared" si="4"/>
        <v>0.5</v>
      </c>
      <c r="O17" s="20">
        <f t="shared" si="5"/>
        <v>258.5</v>
      </c>
      <c r="P17" s="20">
        <v>517</v>
      </c>
      <c r="Q17" s="20"/>
      <c r="R17" s="20">
        <v>502</v>
      </c>
      <c r="S17" s="20"/>
      <c r="T17" s="20"/>
      <c r="U17" s="20"/>
      <c r="V17" s="20">
        <v>59</v>
      </c>
      <c r="W17" s="124" t="s">
        <v>23</v>
      </c>
      <c r="X17" s="124">
        <f>IF(W17="tak",$C17*$B17,0)</f>
        <v>0</v>
      </c>
      <c r="Y17" s="124" t="s">
        <v>23</v>
      </c>
      <c r="Z17" s="124">
        <f>IF(Y17="tak",$C17*$B17,0)</f>
        <v>0</v>
      </c>
      <c r="AA17" s="10" t="s">
        <v>24</v>
      </c>
      <c r="AB17" s="10">
        <f t="shared" si="8"/>
        <v>2326.5</v>
      </c>
      <c r="AC17" s="10" t="s">
        <v>24</v>
      </c>
      <c r="AD17" s="10">
        <f t="shared" si="9"/>
        <v>775.5</v>
      </c>
      <c r="AE17" s="10">
        <v>20</v>
      </c>
      <c r="AF17" s="10">
        <v>1</v>
      </c>
      <c r="AG17" s="21">
        <v>116</v>
      </c>
      <c r="AH17" s="21">
        <v>0</v>
      </c>
      <c r="AI17" s="22">
        <f t="shared" si="10"/>
        <v>0</v>
      </c>
      <c r="AJ17" s="22">
        <f t="shared" si="11"/>
        <v>0</v>
      </c>
      <c r="AK17" s="22">
        <f t="shared" si="12"/>
        <v>0</v>
      </c>
      <c r="AL17" s="22">
        <f t="shared" si="13"/>
        <v>0</v>
      </c>
      <c r="AM17" s="10" t="s">
        <v>23</v>
      </c>
      <c r="AN17" s="10">
        <f t="shared" si="14"/>
        <v>0</v>
      </c>
      <c r="AO17" s="10" t="s">
        <v>23</v>
      </c>
      <c r="AP17" s="10">
        <f t="shared" si="15"/>
        <v>0</v>
      </c>
      <c r="AQ17" s="96">
        <v>0</v>
      </c>
      <c r="AR17" s="96">
        <v>0</v>
      </c>
      <c r="AS17" s="96">
        <f t="shared" si="16"/>
        <v>0</v>
      </c>
      <c r="AT17" s="96">
        <v>0</v>
      </c>
      <c r="AU17" s="96"/>
      <c r="AV17" s="96">
        <v>0</v>
      </c>
      <c r="AW17" s="96">
        <v>0</v>
      </c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</row>
    <row r="18" spans="1:366" s="63" customFormat="1" ht="15" customHeight="1" x14ac:dyDescent="0.45">
      <c r="A18" s="39" t="s">
        <v>111</v>
      </c>
      <c r="B18" s="18">
        <v>214</v>
      </c>
      <c r="C18" s="18">
        <v>4</v>
      </c>
      <c r="D18" s="18"/>
      <c r="E18" s="18" t="s">
        <v>153</v>
      </c>
      <c r="F18" s="19" t="s">
        <v>24</v>
      </c>
      <c r="G18" s="19">
        <f t="shared" si="0"/>
        <v>0</v>
      </c>
      <c r="H18" s="19" t="s">
        <v>23</v>
      </c>
      <c r="I18" s="19">
        <f t="shared" si="1"/>
        <v>0</v>
      </c>
      <c r="J18" s="19" t="s">
        <v>23</v>
      </c>
      <c r="K18" s="19">
        <f t="shared" si="2"/>
        <v>0</v>
      </c>
      <c r="L18" s="19" t="s">
        <v>23</v>
      </c>
      <c r="M18" s="19">
        <f t="shared" si="3"/>
        <v>0</v>
      </c>
      <c r="N18" s="20">
        <f t="shared" si="4"/>
        <v>1</v>
      </c>
      <c r="O18" s="20">
        <f t="shared" si="5"/>
        <v>0</v>
      </c>
      <c r="P18" s="20">
        <v>0</v>
      </c>
      <c r="Q18" s="20"/>
      <c r="R18" s="20">
        <v>0</v>
      </c>
      <c r="S18" s="20"/>
      <c r="T18" s="20"/>
      <c r="U18" s="20"/>
      <c r="V18" s="20">
        <v>0</v>
      </c>
      <c r="W18" s="124" t="s">
        <v>23</v>
      </c>
      <c r="X18" s="124">
        <f>IF(W18="tak",$C18*$B18,0)</f>
        <v>0</v>
      </c>
      <c r="Y18" s="124" t="s">
        <v>23</v>
      </c>
      <c r="Z18" s="124">
        <f>IF(Y18="tak",$C18*$B18,0)</f>
        <v>0</v>
      </c>
      <c r="AA18" s="10" t="s">
        <v>24</v>
      </c>
      <c r="AB18" s="10">
        <f t="shared" si="8"/>
        <v>856</v>
      </c>
      <c r="AC18" s="10" t="s">
        <v>23</v>
      </c>
      <c r="AD18" s="10">
        <f t="shared" si="9"/>
        <v>0</v>
      </c>
      <c r="AE18" s="10">
        <v>0</v>
      </c>
      <c r="AF18" s="10">
        <v>0</v>
      </c>
      <c r="AG18" s="21">
        <v>0</v>
      </c>
      <c r="AH18" s="21">
        <f>B18-P18-R18</f>
        <v>214</v>
      </c>
      <c r="AI18" s="22">
        <f t="shared" si="10"/>
        <v>856</v>
      </c>
      <c r="AJ18" s="22">
        <f t="shared" si="11"/>
        <v>0</v>
      </c>
      <c r="AK18" s="22">
        <f t="shared" si="12"/>
        <v>0</v>
      </c>
      <c r="AL18" s="22">
        <f t="shared" si="13"/>
        <v>214</v>
      </c>
      <c r="AM18" s="10" t="s">
        <v>23</v>
      </c>
      <c r="AN18" s="10">
        <f t="shared" si="14"/>
        <v>0</v>
      </c>
      <c r="AO18" s="10" t="s">
        <v>23</v>
      </c>
      <c r="AP18" s="10">
        <f t="shared" si="15"/>
        <v>0</v>
      </c>
      <c r="AQ18" s="96">
        <v>0</v>
      </c>
      <c r="AR18" s="96">
        <v>0</v>
      </c>
      <c r="AS18" s="96">
        <f t="shared" si="16"/>
        <v>0</v>
      </c>
      <c r="AT18" s="96">
        <v>0</v>
      </c>
      <c r="AU18" s="96"/>
      <c r="AV18" s="96">
        <v>0</v>
      </c>
      <c r="AW18" s="96">
        <v>0</v>
      </c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</row>
    <row r="19" spans="1:366" s="63" customFormat="1" ht="15" customHeight="1" x14ac:dyDescent="0.45">
      <c r="A19" s="39" t="s">
        <v>200</v>
      </c>
      <c r="B19" s="18">
        <v>176</v>
      </c>
      <c r="C19" s="18">
        <v>4.5</v>
      </c>
      <c r="D19" s="18"/>
      <c r="E19" s="18" t="s">
        <v>153</v>
      </c>
      <c r="F19" s="19" t="s">
        <v>24</v>
      </c>
      <c r="G19" s="19">
        <f t="shared" si="0"/>
        <v>792</v>
      </c>
      <c r="H19" s="19" t="s">
        <v>23</v>
      </c>
      <c r="I19" s="19">
        <f t="shared" si="1"/>
        <v>0</v>
      </c>
      <c r="J19" s="19" t="s">
        <v>23</v>
      </c>
      <c r="K19" s="19">
        <f t="shared" si="2"/>
        <v>0</v>
      </c>
      <c r="L19" s="19" t="s">
        <v>23</v>
      </c>
      <c r="M19" s="19">
        <f t="shared" si="3"/>
        <v>0</v>
      </c>
      <c r="N19" s="20">
        <f t="shared" ref="N19" si="23">IF(AC19="tak",1*0.5,IF(AQ19&gt;0,1*0.5,2*0.5))</f>
        <v>1</v>
      </c>
      <c r="O19" s="20">
        <f t="shared" si="5"/>
        <v>176</v>
      </c>
      <c r="P19" s="20">
        <v>176</v>
      </c>
      <c r="Q19" s="20"/>
      <c r="R19" s="20">
        <v>0</v>
      </c>
      <c r="S19" s="20"/>
      <c r="T19" s="20"/>
      <c r="U19" s="20"/>
      <c r="V19" s="20">
        <v>128</v>
      </c>
      <c r="W19" s="124" t="s">
        <v>23</v>
      </c>
      <c r="X19" s="124">
        <f t="shared" ref="X19" si="24">IF(W19="tak",$C19*$B19,0)</f>
        <v>0</v>
      </c>
      <c r="Y19" s="124" t="s">
        <v>23</v>
      </c>
      <c r="Z19" s="124">
        <f t="shared" ref="Z19" si="25">IF(Y19="tak",$C19*$B19,0)</f>
        <v>0</v>
      </c>
      <c r="AA19" s="10" t="s">
        <v>24</v>
      </c>
      <c r="AB19" s="10">
        <f t="shared" si="8"/>
        <v>792</v>
      </c>
      <c r="AC19" s="10" t="s">
        <v>23</v>
      </c>
      <c r="AD19" s="10">
        <f t="shared" ref="AD19" si="26">IF(AC19="tak",1.5*$B19,0)</f>
        <v>0</v>
      </c>
      <c r="AE19" s="10">
        <v>2</v>
      </c>
      <c r="AF19" s="10">
        <v>2</v>
      </c>
      <c r="AG19" s="21">
        <v>0</v>
      </c>
      <c r="AH19" s="21">
        <f>B19-P19-R19</f>
        <v>0</v>
      </c>
      <c r="AI19" s="22">
        <f t="shared" si="10"/>
        <v>0</v>
      </c>
      <c r="AJ19" s="22">
        <f t="shared" si="11"/>
        <v>0</v>
      </c>
      <c r="AK19" s="22">
        <f t="shared" si="12"/>
        <v>0</v>
      </c>
      <c r="AL19" s="22">
        <f t="shared" si="13"/>
        <v>0</v>
      </c>
      <c r="AM19" s="10" t="s">
        <v>23</v>
      </c>
      <c r="AN19" s="10">
        <f t="shared" ref="AN19" si="27">IF(AM19="tak",$C19*$B19,0)</f>
        <v>0</v>
      </c>
      <c r="AO19" s="10" t="s">
        <v>23</v>
      </c>
      <c r="AP19" s="10">
        <f t="shared" ref="AP19" si="28">IF(AO19="tak",$C19*$B19,0)</f>
        <v>0</v>
      </c>
      <c r="AQ19" s="96">
        <v>0</v>
      </c>
      <c r="AR19" s="96">
        <v>0</v>
      </c>
      <c r="AS19" s="96">
        <f t="shared" ref="AS19" si="29">AQ19*AR19</f>
        <v>0</v>
      </c>
      <c r="AT19" s="96">
        <v>0</v>
      </c>
      <c r="AU19" s="96"/>
      <c r="AV19" s="96">
        <v>0</v>
      </c>
      <c r="AW19" s="96">
        <v>0</v>
      </c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</row>
    <row r="20" spans="1:366" s="63" customFormat="1" ht="30" customHeight="1" x14ac:dyDescent="0.45">
      <c r="A20" s="87" t="s">
        <v>172</v>
      </c>
      <c r="B20" s="18"/>
      <c r="C20" s="18"/>
      <c r="D20" s="18"/>
      <c r="E20" s="18"/>
      <c r="F20" s="19"/>
      <c r="G20" s="19"/>
      <c r="H20" s="19"/>
      <c r="I20" s="19"/>
      <c r="J20" s="19"/>
      <c r="K20" s="19"/>
      <c r="L20" s="19"/>
      <c r="M20" s="19"/>
      <c r="N20" s="20"/>
      <c r="O20" s="20"/>
      <c r="P20" s="20">
        <v>98</v>
      </c>
      <c r="Q20" s="20"/>
      <c r="R20" s="20">
        <f>(438+1420)</f>
        <v>1858</v>
      </c>
      <c r="S20" s="20">
        <v>1</v>
      </c>
      <c r="T20" s="20"/>
      <c r="U20" s="20"/>
      <c r="V20" s="20"/>
      <c r="W20" s="124"/>
      <c r="X20" s="124"/>
      <c r="Y20" s="124"/>
      <c r="Z20" s="124"/>
      <c r="AA20" s="10"/>
      <c r="AB20" s="10"/>
      <c r="AC20" s="10"/>
      <c r="AD20" s="10"/>
      <c r="AE20" s="10"/>
      <c r="AF20" s="10"/>
      <c r="AG20" s="21">
        <v>46</v>
      </c>
      <c r="AH20" s="21"/>
      <c r="AI20" s="22"/>
      <c r="AJ20" s="22"/>
      <c r="AK20" s="22"/>
      <c r="AL20" s="22"/>
      <c r="AM20" s="10"/>
      <c r="AN20" s="10"/>
      <c r="AO20" s="10"/>
      <c r="AP20" s="10"/>
      <c r="AQ20" s="96"/>
      <c r="AR20" s="96"/>
      <c r="AS20" s="96"/>
      <c r="AT20" s="96"/>
      <c r="AU20" s="96"/>
      <c r="AV20" s="96"/>
      <c r="AW20" s="96">
        <v>0</v>
      </c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</row>
    <row r="21" spans="1:366" s="63" customFormat="1" ht="15" customHeight="1" x14ac:dyDescent="0.45">
      <c r="A21" s="23" t="s">
        <v>29</v>
      </c>
      <c r="B21" s="24"/>
      <c r="C21" s="24"/>
      <c r="D21" s="24"/>
      <c r="E21" s="24"/>
      <c r="F21" s="24">
        <f>SUM(G3:G20)</f>
        <v>9604</v>
      </c>
      <c r="G21" s="24"/>
      <c r="H21" s="24">
        <f>SUM(I3:I20)</f>
        <v>1370</v>
      </c>
      <c r="I21" s="24"/>
      <c r="J21" s="24">
        <f>SUM(K3:K20)</f>
        <v>0</v>
      </c>
      <c r="K21" s="24"/>
      <c r="L21" s="24">
        <f>SUM(M3:M20)</f>
        <v>0</v>
      </c>
      <c r="M21" s="24"/>
      <c r="N21" s="25">
        <f>SUM(O3:O20)</f>
        <v>1583</v>
      </c>
      <c r="O21" s="24"/>
      <c r="P21" s="25">
        <f>SUM(P3:P20)</f>
        <v>3238</v>
      </c>
      <c r="Q21" s="25">
        <v>432</v>
      </c>
      <c r="R21" s="25">
        <f>SUM(R3:R20)</f>
        <v>2604</v>
      </c>
      <c r="S21" s="25">
        <f t="shared" ref="S21" si="30">SUM(S13:S20)</f>
        <v>1</v>
      </c>
      <c r="T21" s="25">
        <f>SUM(T3:T20)</f>
        <v>0</v>
      </c>
      <c r="U21" s="25">
        <f>SUM(U3:U20)</f>
        <v>0</v>
      </c>
      <c r="V21" s="25">
        <f t="shared" ref="V21" si="31">SUM(V3:V20)</f>
        <v>1892</v>
      </c>
      <c r="W21" s="25">
        <f>SUM(X3:X20)</f>
        <v>0</v>
      </c>
      <c r="X21" s="25"/>
      <c r="Y21" s="25">
        <f>SUM(Z3:Z20)</f>
        <v>0</v>
      </c>
      <c r="Z21" s="25"/>
      <c r="AA21" s="24">
        <f>SUM(AB3:AB20)</f>
        <v>14123.5</v>
      </c>
      <c r="AB21" s="24"/>
      <c r="AC21" s="25">
        <f>SUM(AD3:AD20)</f>
        <v>2754</v>
      </c>
      <c r="AD21" s="24"/>
      <c r="AE21" s="36">
        <f t="shared" ref="AE21:AF21" si="32">SUM(AE3:AE20)</f>
        <v>94</v>
      </c>
      <c r="AF21" s="36">
        <f t="shared" si="32"/>
        <v>19</v>
      </c>
      <c r="AG21" s="25">
        <f>SUM(AG3:AG20)</f>
        <v>323</v>
      </c>
      <c r="AH21" s="24"/>
      <c r="AI21" s="25">
        <f t="shared" ref="AI21:AL21" si="33">SUM(AI3:AI20)</f>
        <v>3279.2</v>
      </c>
      <c r="AJ21" s="25">
        <f t="shared" si="33"/>
        <v>103.2</v>
      </c>
      <c r="AK21" s="25">
        <f t="shared" si="33"/>
        <v>0</v>
      </c>
      <c r="AL21" s="25">
        <f t="shared" si="33"/>
        <v>1274</v>
      </c>
      <c r="AM21" s="25">
        <f>SUM(AN3:AN20)</f>
        <v>0</v>
      </c>
      <c r="AN21" s="25"/>
      <c r="AO21" s="25">
        <f>SUM(AP3:AP20)</f>
        <v>0</v>
      </c>
      <c r="AP21" s="24"/>
      <c r="AQ21" s="167">
        <f>SUM(AR3:AR20)</f>
        <v>942</v>
      </c>
      <c r="AR21" s="167"/>
      <c r="AS21" s="60">
        <f>SUM(AS3:AS20)</f>
        <v>1884</v>
      </c>
      <c r="AT21" s="25">
        <f>SUM(AT3:AT20)</f>
        <v>0</v>
      </c>
      <c r="AU21" s="132">
        <v>0</v>
      </c>
      <c r="AV21" s="25">
        <f>SUM(AV3:AV20)</f>
        <v>0</v>
      </c>
      <c r="AW21" s="25">
        <f>SUM(AW3:AW20)</f>
        <v>0</v>
      </c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</row>
    <row r="22" spans="1:366" s="63" customFormat="1" ht="15" customHeight="1" x14ac:dyDescent="0.45">
      <c r="A22" s="23" t="s">
        <v>30</v>
      </c>
      <c r="B22" s="30"/>
      <c r="C22" s="30"/>
      <c r="D22" s="30"/>
      <c r="E22" s="30"/>
      <c r="F22" s="30" t="s">
        <v>31</v>
      </c>
      <c r="G22" s="30"/>
      <c r="H22" s="30" t="s">
        <v>31</v>
      </c>
      <c r="I22" s="30"/>
      <c r="J22" s="30" t="s">
        <v>31</v>
      </c>
      <c r="K22" s="30"/>
      <c r="L22" s="30" t="s">
        <v>31</v>
      </c>
      <c r="M22" s="30"/>
      <c r="N22" s="30" t="s">
        <v>31</v>
      </c>
      <c r="O22" s="30"/>
      <c r="P22" s="30" t="s">
        <v>32</v>
      </c>
      <c r="Q22" s="30" t="s">
        <v>32</v>
      </c>
      <c r="R22" s="30" t="s">
        <v>32</v>
      </c>
      <c r="S22" s="66" t="s">
        <v>213</v>
      </c>
      <c r="T22" s="30" t="s">
        <v>32</v>
      </c>
      <c r="U22" s="30" t="s">
        <v>32</v>
      </c>
      <c r="V22" s="30" t="s">
        <v>32</v>
      </c>
      <c r="W22" s="30" t="s">
        <v>31</v>
      </c>
      <c r="X22" s="30"/>
      <c r="Y22" s="30" t="s">
        <v>31</v>
      </c>
      <c r="Z22" s="30"/>
      <c r="AA22" s="30" t="s">
        <v>31</v>
      </c>
      <c r="AB22" s="30"/>
      <c r="AC22" s="30" t="s">
        <v>31</v>
      </c>
      <c r="AD22" s="30"/>
      <c r="AE22" s="30" t="s">
        <v>33</v>
      </c>
      <c r="AF22" s="30" t="s">
        <v>33</v>
      </c>
      <c r="AG22" s="30" t="s">
        <v>32</v>
      </c>
      <c r="AH22" s="30"/>
      <c r="AI22" s="30" t="s">
        <v>31</v>
      </c>
      <c r="AJ22" s="30" t="s">
        <v>31</v>
      </c>
      <c r="AK22" s="30" t="s">
        <v>31</v>
      </c>
      <c r="AL22" s="30" t="s">
        <v>31</v>
      </c>
      <c r="AM22" s="30" t="s">
        <v>31</v>
      </c>
      <c r="AN22" s="30"/>
      <c r="AO22" s="30" t="s">
        <v>31</v>
      </c>
      <c r="AP22" s="30"/>
      <c r="AQ22" s="152" t="s">
        <v>32</v>
      </c>
      <c r="AR22" s="152"/>
      <c r="AS22" s="30" t="s">
        <v>31</v>
      </c>
      <c r="AT22" s="30" t="s">
        <v>32</v>
      </c>
      <c r="AU22" s="66" t="s">
        <v>32</v>
      </c>
      <c r="AV22" s="30" t="s">
        <v>32</v>
      </c>
      <c r="AW22" s="66" t="s">
        <v>213</v>
      </c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</row>
    <row r="23" spans="1:366" s="63" customFormat="1" ht="15" customHeight="1" x14ac:dyDescent="0.45">
      <c r="A23" s="31" t="s">
        <v>34</v>
      </c>
      <c r="B23" s="32"/>
      <c r="C23" s="32"/>
      <c r="D23" s="32"/>
      <c r="E23" s="32"/>
      <c r="F23" s="32">
        <f>F21*'ZX14'!D3</f>
        <v>0</v>
      </c>
      <c r="G23" s="32"/>
      <c r="H23" s="32">
        <f>H21*'ZX14'!E3</f>
        <v>0</v>
      </c>
      <c r="I23" s="32"/>
      <c r="J23" s="32">
        <f>J21*'ZX14'!F3</f>
        <v>0</v>
      </c>
      <c r="K23" s="32"/>
      <c r="L23" s="32">
        <f>L21*'ZX14'!G3</f>
        <v>0</v>
      </c>
      <c r="M23" s="32"/>
      <c r="N23" s="32">
        <f>N21*'ZX14'!H3</f>
        <v>0</v>
      </c>
      <c r="O23" s="32"/>
      <c r="P23" s="32">
        <f>P21*'ZX14'!I3</f>
        <v>0</v>
      </c>
      <c r="Q23" s="32">
        <f>Q21*'ZX14'!J3</f>
        <v>0</v>
      </c>
      <c r="R23" s="32">
        <f>R21*'ZX14'!K3</f>
        <v>0</v>
      </c>
      <c r="S23" s="32">
        <f>S21*'ZX14'!L3</f>
        <v>0</v>
      </c>
      <c r="T23" s="32">
        <f>T21*'ZX14'!M3</f>
        <v>0</v>
      </c>
      <c r="U23" s="32">
        <f>U21*'ZX14'!N3</f>
        <v>0</v>
      </c>
      <c r="V23" s="32">
        <f>V21*'ZX14'!P3</f>
        <v>0</v>
      </c>
      <c r="W23" s="32">
        <f>W21*'ZX14'!Q3</f>
        <v>0</v>
      </c>
      <c r="X23" s="32"/>
      <c r="Y23" s="32">
        <f>Y21*'ZX14'!R3</f>
        <v>0</v>
      </c>
      <c r="Z23" s="32"/>
      <c r="AA23" s="32">
        <f>AA21*'ZX14'!S3</f>
        <v>0</v>
      </c>
      <c r="AB23" s="32"/>
      <c r="AC23" s="32">
        <f>AC21*'ZX14'!T3</f>
        <v>0</v>
      </c>
      <c r="AD23" s="32"/>
      <c r="AE23" s="32">
        <f>AE21*'ZX14'!U3</f>
        <v>0</v>
      </c>
      <c r="AF23" s="32">
        <f>AF21*'ZX14'!V3</f>
        <v>0</v>
      </c>
      <c r="AG23" s="32">
        <f>AG21*'ZX14'!W3</f>
        <v>0</v>
      </c>
      <c r="AH23" s="32"/>
      <c r="AI23" s="32">
        <f>AI21*'ZX14'!Z3</f>
        <v>0</v>
      </c>
      <c r="AJ23" s="32">
        <f>AJ21*'ZX14'!AA3</f>
        <v>0</v>
      </c>
      <c r="AK23" s="32">
        <f>AK21*'ZX14'!AB3</f>
        <v>0</v>
      </c>
      <c r="AL23" s="32">
        <f>AL21*'ZX14'!AC3</f>
        <v>0</v>
      </c>
      <c r="AM23" s="32">
        <f>AM21*'ZX14'!AD3</f>
        <v>0</v>
      </c>
      <c r="AN23" s="32"/>
      <c r="AO23" s="32">
        <f>AO21*'ZX14'!AE3</f>
        <v>0</v>
      </c>
      <c r="AP23" s="32"/>
      <c r="AQ23" s="150">
        <f>AQ21*'ZX14'!AF3</f>
        <v>0</v>
      </c>
      <c r="AR23" s="150"/>
      <c r="AS23" s="32">
        <f>AS21*'ZX14'!$AH$3</f>
        <v>0</v>
      </c>
      <c r="AT23" s="32">
        <f>AT21*'ZX14'!AI3</f>
        <v>0</v>
      </c>
      <c r="AU23" s="32">
        <f>AU21*'ZX14'!AJ3</f>
        <v>0</v>
      </c>
      <c r="AV23" s="32">
        <f>AV21*'ZX14'!AK3</f>
        <v>0</v>
      </c>
      <c r="AW23" s="32">
        <f>AW21*'ZX14'!AL3</f>
        <v>0</v>
      </c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</row>
    <row r="24" spans="1:366" ht="15" customHeight="1" x14ac:dyDescent="0.45"/>
    <row r="25" spans="1:366" ht="15" customHeight="1" x14ac:dyDescent="0.45"/>
    <row r="26" spans="1:366" ht="15" customHeight="1" x14ac:dyDescent="0.45"/>
    <row r="27" spans="1:366" ht="15" customHeight="1" x14ac:dyDescent="0.45"/>
    <row r="28" spans="1:366" ht="15" customHeight="1" x14ac:dyDescent="0.45"/>
    <row r="29" spans="1:366" ht="15" customHeight="1" x14ac:dyDescent="0.45"/>
    <row r="30" spans="1:366" ht="15" customHeight="1" x14ac:dyDescent="0.45"/>
    <row r="31" spans="1:366" ht="15" customHeight="1" x14ac:dyDescent="0.45"/>
    <row r="32" spans="1:366" ht="15" customHeight="1" x14ac:dyDescent="0.45"/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8" ht="15" customHeight="1" x14ac:dyDescent="0.45"/>
    <row r="39" ht="15" customHeight="1" x14ac:dyDescent="0.45"/>
    <row r="40" ht="15" customHeight="1" x14ac:dyDescent="0.45"/>
    <row r="41" ht="15" customHeight="1" x14ac:dyDescent="0.45"/>
    <row r="42" ht="15" customHeight="1" x14ac:dyDescent="0.45"/>
    <row r="43" ht="15" customHeight="1" x14ac:dyDescent="0.45"/>
    <row r="44" ht="15" customHeight="1" x14ac:dyDescent="0.45"/>
    <row r="45" ht="15" customHeight="1" x14ac:dyDescent="0.45"/>
    <row r="46" ht="15" customHeight="1" x14ac:dyDescent="0.45"/>
    <row r="47" ht="15" customHeight="1" x14ac:dyDescent="0.45"/>
    <row r="48" ht="15" customHeight="1" x14ac:dyDescent="0.45"/>
    <row r="49" ht="15" customHeight="1" x14ac:dyDescent="0.45"/>
  </sheetData>
  <sheetProtection algorithmName="SHA-512" hashValue="49eBqypb7DS4vhC1zhZWhHi/cR3USf+zUPRqg6Z+OquHX4nKUD4MHXTPj5IzgNt9FsldQRUvdCNTgh2x6wpEMw==" saltValue="26f0zvOk0eWqzYJzDcg/5g==" spinCount="100000" sheet="1" objects="1" scenarios="1"/>
  <customSheetViews>
    <customSheetView guid="{2789FC04-2E36-4D35-9415-F233AAB86BF1}">
      <pane xSplit="1" topLeftCell="AE1" activePane="topRight" state="frozen"/>
      <selection pane="topRight" activeCell="AI27" sqref="AI27"/>
      <pageMargins left="0.7" right="0.7" top="0.75" bottom="0.75" header="0.51180555555555496" footer="0.51180555555555496"/>
      <pageSetup paperSize="9" firstPageNumber="0" orientation="portrait" horizontalDpi="4294967294" verticalDpi="0" r:id="rId1"/>
    </customSheetView>
  </customSheetViews>
  <mergeCells count="16">
    <mergeCell ref="W2:X2"/>
    <mergeCell ref="Y2:Z2"/>
    <mergeCell ref="A1:E1"/>
    <mergeCell ref="F2:G2"/>
    <mergeCell ref="AA2:AB2"/>
    <mergeCell ref="L2:M2"/>
    <mergeCell ref="J2:K2"/>
    <mergeCell ref="H2:I2"/>
    <mergeCell ref="F1:Z1"/>
    <mergeCell ref="AA1:AW1"/>
    <mergeCell ref="AQ23:AR23"/>
    <mergeCell ref="AQ21:AR21"/>
    <mergeCell ref="AQ22:AR22"/>
    <mergeCell ref="AC2:AD2"/>
    <mergeCell ref="AM2:AN2"/>
    <mergeCell ref="AO2:AP2"/>
  </mergeCells>
  <pageMargins left="0.7" right="0.7" top="0.75" bottom="0.75" header="0.51180555555555496" footer="0.51180555555555496"/>
  <pageSetup paperSize="9" firstPageNumber="0" orientation="portrait" horizontalDpi="4294967294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Buszkowice</vt:lpstr>
      <vt:lpstr>Dąbrowa Dolna</vt:lpstr>
      <vt:lpstr>Dąbrowa Środkowa</vt:lpstr>
      <vt:lpstr>Dłużyce</vt:lpstr>
      <vt:lpstr>Dziesław</vt:lpstr>
      <vt:lpstr>Krzyżowa</vt:lpstr>
      <vt:lpstr>Ręszów</vt:lpstr>
      <vt:lpstr>Turów</vt:lpstr>
      <vt:lpstr>Wielowieś</vt:lpstr>
      <vt:lpstr>Zaborów</vt:lpstr>
      <vt:lpstr>Przychowa</vt:lpstr>
      <vt:lpstr>Parszowice</vt:lpstr>
      <vt:lpstr>Sitno</vt:lpstr>
      <vt:lpstr>Dziewin</vt:lpstr>
      <vt:lpstr>ZX14</vt:lpstr>
      <vt:lpstr>Zbiorcza</vt:lpstr>
      <vt:lpstr>Ceny jednostkowe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PLinda</dc:creator>
  <cp:lastModifiedBy>Surface1</cp:lastModifiedBy>
  <cp:revision>1</cp:revision>
  <cp:lastPrinted>2017-04-05T12:21:28Z</cp:lastPrinted>
  <dcterms:created xsi:type="dcterms:W3CDTF">2017-02-10T07:44:41Z</dcterms:created>
  <dcterms:modified xsi:type="dcterms:W3CDTF">2017-11-24T14:30:26Z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