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AGlowinska\Desktop\Dokuemnty\SIWZ\Kanalizacja\kanalizacja sanitarna\Wersja 0.0\Odpowiedz na Pytania\"/>
    </mc:Choice>
  </mc:AlternateContent>
  <bookViews>
    <workbookView xWindow="0" yWindow="0" windowWidth="19200" windowHeight="6210" tabRatio="907" firstSheet="2" activeTab="15"/>
  </bookViews>
  <sheets>
    <sheet name="Buszkowice" sheetId="1" r:id="rId1"/>
    <sheet name="Dąbrowa Dolna" sheetId="5" r:id="rId2"/>
    <sheet name="Dąbrowa Środkowa" sheetId="4" r:id="rId3"/>
    <sheet name="Dłużyce" sheetId="12" r:id="rId4"/>
    <sheet name="Dziesław" sheetId="3" r:id="rId5"/>
    <sheet name="Krzyżowa" sheetId="9" r:id="rId6"/>
    <sheet name="Ręszów" sheetId="7" r:id="rId7"/>
    <sheet name="Turów" sheetId="6" r:id="rId8"/>
    <sheet name="Wielowieś" sheetId="11" r:id="rId9"/>
    <sheet name="Zaborów" sheetId="14" r:id="rId10"/>
    <sheet name="Przychowa" sheetId="2" r:id="rId11"/>
    <sheet name="Parszowice" sheetId="10" r:id="rId12"/>
    <sheet name="Sitno" sheetId="8" r:id="rId13"/>
    <sheet name="Dziewin" sheetId="13" r:id="rId14"/>
    <sheet name="Ceny jednostkowe_do ukrycia" sheetId="15" state="hidden" r:id="rId15"/>
    <sheet name="Zbiorcza" sheetId="16" r:id="rId16"/>
    <sheet name="Zbiorcze_kat_dróg" sheetId="17" state="hidden" r:id="rId17"/>
    <sheet name="Suma długości dróg" sheetId="19" r:id="rId18"/>
    <sheet name="Ceny jednostkowe" sheetId="20" r:id="rId19"/>
  </sheets>
  <calcPr calcId="171027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K3" i="15" l="1"/>
  <c r="AH3" i="15"/>
  <c r="AF3" i="15"/>
  <c r="AE3" i="15"/>
  <c r="AD3" i="15"/>
  <c r="W3" i="15"/>
  <c r="V3" i="15"/>
  <c r="U3" i="15"/>
  <c r="T3" i="15"/>
  <c r="S3" i="15"/>
  <c r="R3" i="15"/>
  <c r="Q3" i="15"/>
  <c r="P3" i="15"/>
  <c r="O3" i="15"/>
  <c r="N3" i="15"/>
  <c r="M3" i="15"/>
  <c r="AL3" i="15"/>
  <c r="L3" i="15"/>
  <c r="K3" i="15"/>
  <c r="AJ3" i="15"/>
  <c r="J3" i="15"/>
  <c r="AI3" i="15"/>
  <c r="I3" i="15"/>
  <c r="AC3" i="15"/>
  <c r="H3" i="15"/>
  <c r="G3" i="15"/>
  <c r="AB3" i="15"/>
  <c r="F3" i="15"/>
  <c r="AA3" i="15"/>
  <c r="E3" i="15"/>
  <c r="Z3" i="15"/>
  <c r="D3" i="15"/>
  <c r="E15" i="19" l="1"/>
  <c r="F14" i="19"/>
  <c r="E13" i="19"/>
  <c r="E12" i="19"/>
  <c r="F11" i="19"/>
  <c r="E11" i="19"/>
  <c r="E10" i="19"/>
  <c r="E9" i="19"/>
  <c r="F8" i="19"/>
  <c r="E8" i="19"/>
  <c r="E7" i="19"/>
  <c r="E6" i="19"/>
  <c r="E5" i="19"/>
  <c r="D16" i="19"/>
  <c r="D15" i="19"/>
  <c r="D14" i="19"/>
  <c r="D13" i="19"/>
  <c r="D12" i="19"/>
  <c r="D11" i="19"/>
  <c r="D10" i="19"/>
  <c r="D9" i="19"/>
  <c r="D7" i="19"/>
  <c r="D6" i="19"/>
  <c r="D5" i="19"/>
  <c r="F4" i="19"/>
  <c r="F3" i="19"/>
  <c r="D4" i="19"/>
  <c r="D3" i="19"/>
  <c r="B20" i="13" l="1"/>
  <c r="G15" i="19" s="1"/>
  <c r="B19" i="13"/>
  <c r="F15" i="19" s="1"/>
  <c r="B14" i="8"/>
  <c r="G10" i="19" s="1"/>
  <c r="B13" i="8"/>
  <c r="F10" i="19" s="1"/>
  <c r="B30" i="10"/>
  <c r="G12" i="19" s="1"/>
  <c r="B29" i="10"/>
  <c r="F12" i="19" s="1"/>
  <c r="B22" i="2"/>
  <c r="G4" i="19" s="1"/>
  <c r="B20" i="2"/>
  <c r="E4" i="19" s="1"/>
  <c r="AW27" i="11"/>
  <c r="AU27" i="11"/>
  <c r="AS27" i="11"/>
  <c r="AH27" i="11"/>
  <c r="AG27" i="11"/>
  <c r="AF27" i="11"/>
  <c r="W27" i="11"/>
  <c r="R27" i="11"/>
  <c r="P27" i="11"/>
  <c r="B27" i="11"/>
  <c r="G13" i="19" s="1"/>
  <c r="P22" i="14"/>
  <c r="R22" i="14"/>
  <c r="B22" i="14"/>
  <c r="G16" i="19" s="1"/>
  <c r="B21" i="14"/>
  <c r="F16" i="19" s="1"/>
  <c r="B20" i="14"/>
  <c r="E16" i="19" s="1"/>
  <c r="B26" i="11"/>
  <c r="F13" i="19" s="1"/>
  <c r="B18" i="6"/>
  <c r="G8" i="19" s="1"/>
  <c r="B15" i="6"/>
  <c r="D8" i="19" s="1"/>
  <c r="D17" i="19" s="1"/>
  <c r="B17" i="7"/>
  <c r="G9" i="19" s="1"/>
  <c r="B16" i="7"/>
  <c r="F9" i="19" s="1"/>
  <c r="B21" i="9"/>
  <c r="G11" i="19" s="1"/>
  <c r="B26" i="3"/>
  <c r="G5" i="19" s="1"/>
  <c r="B25" i="3"/>
  <c r="F5" i="19" s="1"/>
  <c r="B19" i="12"/>
  <c r="G14" i="19" s="1"/>
  <c r="B17" i="12"/>
  <c r="E14" i="19" s="1"/>
  <c r="B14" i="4"/>
  <c r="B13" i="4"/>
  <c r="B14" i="5"/>
  <c r="G7" i="19" s="1"/>
  <c r="B13" i="5"/>
  <c r="F7" i="19" s="1"/>
  <c r="B18" i="1"/>
  <c r="G3" i="19" s="1"/>
  <c r="B16" i="1"/>
  <c r="E3" i="19" s="1"/>
  <c r="E17" i="19" l="1"/>
  <c r="T19" i="3"/>
  <c r="T17" i="3"/>
  <c r="T16" i="3"/>
  <c r="T15" i="3"/>
  <c r="T14" i="3"/>
  <c r="T13" i="3"/>
  <c r="T9" i="3"/>
  <c r="T8" i="3"/>
  <c r="T7" i="3"/>
  <c r="T6" i="3"/>
  <c r="T4" i="3"/>
  <c r="R15" i="2"/>
  <c r="R14" i="13"/>
  <c r="R7" i="8"/>
  <c r="R23" i="10"/>
  <c r="R20" i="11"/>
  <c r="R11" i="6"/>
  <c r="R10" i="7"/>
  <c r="R14" i="9"/>
  <c r="R7" i="5"/>
  <c r="R11" i="1"/>
  <c r="AV8" i="4"/>
  <c r="AV10" i="4" s="1"/>
  <c r="AJ6" i="16" s="1"/>
  <c r="AV13" i="12"/>
  <c r="AV15" i="12" s="1"/>
  <c r="AJ14" i="16" s="1"/>
  <c r="AV20" i="3"/>
  <c r="AV22" i="3" s="1"/>
  <c r="AJ5" i="16" s="1"/>
  <c r="AV12" i="6"/>
  <c r="AV14" i="6" s="1"/>
  <c r="AJ8" i="16" s="1"/>
  <c r="AV16" i="14"/>
  <c r="AV18" i="14" s="1"/>
  <c r="AJ16" i="16" s="1"/>
  <c r="AV24" i="10"/>
  <c r="Q24" i="10" s="1"/>
  <c r="AV10" i="5"/>
  <c r="AJ7" i="16" s="1"/>
  <c r="AV17" i="9"/>
  <c r="AJ11" i="16" s="1"/>
  <c r="AV13" i="7"/>
  <c r="AJ9" i="16" s="1"/>
  <c r="AV23" i="11"/>
  <c r="AJ13" i="16" s="1"/>
  <c r="AV18" i="2"/>
  <c r="AJ4" i="16" s="1"/>
  <c r="AV26" i="10"/>
  <c r="AJ12" i="16" s="1"/>
  <c r="AV10" i="8"/>
  <c r="AJ10" i="16" s="1"/>
  <c r="AV16" i="13"/>
  <c r="AJ15" i="16" s="1"/>
  <c r="AV12" i="1"/>
  <c r="AV14" i="1" s="1"/>
  <c r="AJ3" i="16" s="1"/>
  <c r="Q16" i="14" l="1"/>
  <c r="Q8" i="4"/>
  <c r="Q20" i="3"/>
  <c r="AJ17" i="16"/>
  <c r="Q12" i="6"/>
  <c r="Q13" i="12"/>
  <c r="T8" i="5"/>
  <c r="V16" i="13"/>
  <c r="O15" i="16" s="1"/>
  <c r="Q13" i="7"/>
  <c r="J9" i="16" s="1"/>
  <c r="Q17" i="9"/>
  <c r="J11" i="16" s="1"/>
  <c r="Q22" i="3"/>
  <c r="J5" i="16" s="1"/>
  <c r="Q15" i="12"/>
  <c r="J14" i="16" s="1"/>
  <c r="Q10" i="5"/>
  <c r="J7" i="16" s="1"/>
  <c r="U14" i="13"/>
  <c r="U16" i="13" s="1"/>
  <c r="N15" i="16" s="1"/>
  <c r="T14" i="13"/>
  <c r="T16" i="13" s="1"/>
  <c r="M15" i="16" s="1"/>
  <c r="V14" i="13"/>
  <c r="S14" i="13"/>
  <c r="S16" i="13" s="1"/>
  <c r="L15" i="16" s="1"/>
  <c r="Q16" i="13"/>
  <c r="J15" i="16" s="1"/>
  <c r="AX14" i="13"/>
  <c r="AX16" i="13" s="1"/>
  <c r="AL15" i="16" s="1"/>
  <c r="U8" i="8"/>
  <c r="U10" i="8" s="1"/>
  <c r="N10" i="16" s="1"/>
  <c r="T8" i="8"/>
  <c r="T10" i="8" s="1"/>
  <c r="M10" i="16" s="1"/>
  <c r="V8" i="8"/>
  <c r="V10" i="8" s="1"/>
  <c r="O10" i="16" s="1"/>
  <c r="S8" i="8"/>
  <c r="S10" i="8" s="1"/>
  <c r="L10" i="16" s="1"/>
  <c r="Q10" i="8"/>
  <c r="J10" i="16" s="1"/>
  <c r="AX8" i="8"/>
  <c r="AX10" i="8" s="1"/>
  <c r="AL10" i="16" s="1"/>
  <c r="U24" i="10"/>
  <c r="U26" i="10" s="1"/>
  <c r="N12" i="16" s="1"/>
  <c r="T24" i="10"/>
  <c r="T26" i="10" s="1"/>
  <c r="M12" i="16" s="1"/>
  <c r="V24" i="10"/>
  <c r="V26" i="10" s="1"/>
  <c r="O12" i="16" s="1"/>
  <c r="S24" i="10"/>
  <c r="S26" i="10" s="1"/>
  <c r="L12" i="16" s="1"/>
  <c r="Q26" i="10"/>
  <c r="J12" i="16" s="1"/>
  <c r="AX24" i="10"/>
  <c r="AX26" i="10" s="1"/>
  <c r="AL12" i="16" s="1"/>
  <c r="U16" i="2"/>
  <c r="U18" i="2" s="1"/>
  <c r="N4" i="16" s="1"/>
  <c r="T16" i="2"/>
  <c r="T18" i="2" s="1"/>
  <c r="M4" i="16" s="1"/>
  <c r="V16" i="2"/>
  <c r="V18" i="2" s="1"/>
  <c r="O4" i="16" s="1"/>
  <c r="S16" i="2"/>
  <c r="S18" i="2" s="1"/>
  <c r="L4" i="16" s="1"/>
  <c r="Q18" i="2"/>
  <c r="J4" i="16" s="1"/>
  <c r="AX16" i="2"/>
  <c r="AX18" i="2" s="1"/>
  <c r="AL4" i="16" s="1"/>
  <c r="U16" i="14"/>
  <c r="U18" i="14" s="1"/>
  <c r="N16" i="16" s="1"/>
  <c r="T16" i="14"/>
  <c r="T18" i="14" s="1"/>
  <c r="M16" i="16" s="1"/>
  <c r="V16" i="14"/>
  <c r="V18" i="14" s="1"/>
  <c r="O16" i="16" s="1"/>
  <c r="S16" i="14"/>
  <c r="S18" i="14" s="1"/>
  <c r="L16" i="16" s="1"/>
  <c r="Q18" i="14"/>
  <c r="J16" i="16" s="1"/>
  <c r="AX16" i="14"/>
  <c r="AX18" i="14" s="1"/>
  <c r="AL16" i="16" s="1"/>
  <c r="AX21" i="11"/>
  <c r="AX23" i="11" s="1"/>
  <c r="AL13" i="16" s="1"/>
  <c r="U21" i="11"/>
  <c r="U23" i="11" s="1"/>
  <c r="N13" i="16" s="1"/>
  <c r="T21" i="11"/>
  <c r="T23" i="11" s="1"/>
  <c r="M13" i="16" s="1"/>
  <c r="V21" i="11"/>
  <c r="V23" i="11" s="1"/>
  <c r="O13" i="16" s="1"/>
  <c r="S21" i="11"/>
  <c r="S23" i="11" s="1"/>
  <c r="L13" i="16" s="1"/>
  <c r="Q23" i="11" l="1"/>
  <c r="J13" i="16" s="1"/>
  <c r="AX12" i="6"/>
  <c r="AX14" i="6" s="1"/>
  <c r="AL8" i="16" s="1"/>
  <c r="AX18" i="6"/>
  <c r="AX17" i="6"/>
  <c r="U12" i="6"/>
  <c r="U14" i="6" s="1"/>
  <c r="N8" i="16" s="1"/>
  <c r="T12" i="6"/>
  <c r="T14" i="6" s="1"/>
  <c r="M8" i="16" s="1"/>
  <c r="V12" i="6"/>
  <c r="V14" i="6" s="1"/>
  <c r="O8" i="16" s="1"/>
  <c r="S12" i="6"/>
  <c r="S14" i="6" s="1"/>
  <c r="L8" i="16" s="1"/>
  <c r="Q14" i="6"/>
  <c r="J8" i="16" s="1"/>
  <c r="U11" i="7"/>
  <c r="U13" i="7" s="1"/>
  <c r="N9" i="16" s="1"/>
  <c r="U15" i="9"/>
  <c r="U17" i="9" s="1"/>
  <c r="N11" i="16" s="1"/>
  <c r="U22" i="3"/>
  <c r="N5" i="16" s="1"/>
  <c r="U13" i="12"/>
  <c r="U15" i="12" s="1"/>
  <c r="N14" i="16" s="1"/>
  <c r="U8" i="4"/>
  <c r="U10" i="4" s="1"/>
  <c r="N6" i="16" s="1"/>
  <c r="U8" i="5"/>
  <c r="U10" i="5" s="1"/>
  <c r="N7" i="16" s="1"/>
  <c r="U12" i="1"/>
  <c r="U14" i="1" s="1"/>
  <c r="N3" i="16" s="1"/>
  <c r="N17" i="16" l="1"/>
  <c r="AX11" i="7"/>
  <c r="AW11" i="7"/>
  <c r="AU11" i="7"/>
  <c r="AN11" i="7"/>
  <c r="V11" i="7"/>
  <c r="V13" i="7" s="1"/>
  <c r="O9" i="16" s="1"/>
  <c r="T11" i="7"/>
  <c r="T13" i="7" s="1"/>
  <c r="M9" i="16" s="1"/>
  <c r="S11" i="7"/>
  <c r="S13" i="7" s="1"/>
  <c r="L9" i="16" s="1"/>
  <c r="AX17" i="7"/>
  <c r="AX16" i="7"/>
  <c r="AX13" i="7"/>
  <c r="AL9" i="16" s="1"/>
  <c r="V15" i="9"/>
  <c r="V17" i="9" s="1"/>
  <c r="O11" i="16" s="1"/>
  <c r="T15" i="9"/>
  <c r="T17" i="9" s="1"/>
  <c r="M11" i="16" s="1"/>
  <c r="S15" i="9"/>
  <c r="S17" i="9" s="1"/>
  <c r="L11" i="16" s="1"/>
  <c r="AX21" i="9"/>
  <c r="AX15" i="9"/>
  <c r="AX17" i="9" s="1"/>
  <c r="AL11" i="16" s="1"/>
  <c r="V20" i="3"/>
  <c r="V22" i="3" s="1"/>
  <c r="O5" i="16" s="1"/>
  <c r="T20" i="3"/>
  <c r="T22" i="3" s="1"/>
  <c r="M5" i="16" s="1"/>
  <c r="S20" i="3"/>
  <c r="S22" i="3" s="1"/>
  <c r="L5" i="16" s="1"/>
  <c r="V13" i="12"/>
  <c r="V15" i="12" s="1"/>
  <c r="O14" i="16" s="1"/>
  <c r="T13" i="12"/>
  <c r="T15" i="12" s="1"/>
  <c r="M14" i="16" s="1"/>
  <c r="S13" i="12"/>
  <c r="S15" i="12" s="1"/>
  <c r="L14" i="16" s="1"/>
  <c r="V8" i="4"/>
  <c r="V10" i="4" s="1"/>
  <c r="O6" i="16" s="1"/>
  <c r="T8" i="4"/>
  <c r="T10" i="4" s="1"/>
  <c r="M6" i="16" s="1"/>
  <c r="S8" i="4"/>
  <c r="S10" i="4" s="1"/>
  <c r="L6" i="16" s="1"/>
  <c r="Q10" i="4"/>
  <c r="J6" i="16" s="1"/>
  <c r="S8" i="5"/>
  <c r="S10" i="5" s="1"/>
  <c r="L7" i="16" s="1"/>
  <c r="T10" i="5"/>
  <c r="M7" i="16" s="1"/>
  <c r="V8" i="5"/>
  <c r="V10" i="5" s="1"/>
  <c r="O7" i="16" s="1"/>
  <c r="AX8" i="5"/>
  <c r="AX10" i="5" s="1"/>
  <c r="AL7" i="16" s="1"/>
  <c r="AX12" i="1"/>
  <c r="AX14" i="1" s="1"/>
  <c r="AL3" i="16" s="1"/>
  <c r="V12" i="1"/>
  <c r="V14" i="1" s="1"/>
  <c r="O3" i="16" s="1"/>
  <c r="T12" i="1"/>
  <c r="T14" i="1" s="1"/>
  <c r="M3" i="16" s="1"/>
  <c r="S12" i="1"/>
  <c r="S14" i="1" s="1"/>
  <c r="L3" i="16" s="1"/>
  <c r="Q14" i="1"/>
  <c r="J3" i="16" s="1"/>
  <c r="AX26" i="3"/>
  <c r="AX25" i="3"/>
  <c r="AX20" i="3"/>
  <c r="AX22" i="3" s="1"/>
  <c r="AL5" i="16" s="1"/>
  <c r="AX19" i="12"/>
  <c r="AX17" i="12"/>
  <c r="AX13" i="12"/>
  <c r="AX15" i="12" s="1"/>
  <c r="AL14" i="16" s="1"/>
  <c r="AX14" i="4"/>
  <c r="AX13" i="4"/>
  <c r="AX8" i="4"/>
  <c r="AX10" i="4" s="1"/>
  <c r="AL6" i="16" s="1"/>
  <c r="AX14" i="5"/>
  <c r="AX13" i="5"/>
  <c r="AL17" i="16" l="1"/>
  <c r="J17" i="16"/>
  <c r="O17" i="16"/>
  <c r="M17" i="16"/>
  <c r="L17" i="16"/>
  <c r="AL57" i="17"/>
  <c r="AK57" i="17"/>
  <c r="AW14" i="13" l="1"/>
  <c r="W12" i="6" l="1"/>
  <c r="R12" i="6"/>
  <c r="P12" i="6"/>
  <c r="AH12" i="6"/>
  <c r="AG12" i="6"/>
  <c r="AF12" i="6"/>
  <c r="AU12" i="6"/>
  <c r="AW12" i="6"/>
  <c r="AR12" i="6"/>
  <c r="AR20" i="3"/>
  <c r="AW20" i="3"/>
  <c r="AW22" i="3" s="1"/>
  <c r="AK5" i="16" s="1"/>
  <c r="AU20" i="3"/>
  <c r="AU22" i="3" s="1"/>
  <c r="AI5" i="16" s="1"/>
  <c r="AH20" i="3"/>
  <c r="AG20" i="3"/>
  <c r="AF20" i="3"/>
  <c r="W20" i="3"/>
  <c r="R20" i="3"/>
  <c r="P20" i="3"/>
  <c r="P26" i="3"/>
  <c r="R26" i="3"/>
  <c r="W21" i="11"/>
  <c r="AG21" i="11"/>
  <c r="AF21" i="11"/>
  <c r="AR21" i="11"/>
  <c r="AH21" i="11"/>
  <c r="AW16" i="13"/>
  <c r="AK15" i="16" s="1"/>
  <c r="AI9" i="2"/>
  <c r="P3" i="2"/>
  <c r="AT14" i="14"/>
  <c r="AQ14" i="14"/>
  <c r="AO14" i="14"/>
  <c r="AL14" i="14"/>
  <c r="AK14" i="14"/>
  <c r="AI14" i="14"/>
  <c r="G14" i="14" s="1"/>
  <c r="AJ14" i="14" s="1"/>
  <c r="AE14" i="14"/>
  <c r="AC14" i="14"/>
  <c r="AA14" i="14"/>
  <c r="Y14" i="14"/>
  <c r="N14" i="14"/>
  <c r="M14" i="14"/>
  <c r="K14" i="14"/>
  <c r="I14" i="14"/>
  <c r="AT19" i="11"/>
  <c r="AQ19" i="11"/>
  <c r="AO19" i="11"/>
  <c r="AL19" i="11"/>
  <c r="AK19" i="11"/>
  <c r="AI19" i="11"/>
  <c r="G19" i="11" s="1"/>
  <c r="AJ19" i="11" s="1"/>
  <c r="AE19" i="11"/>
  <c r="AC19" i="11"/>
  <c r="AA19" i="11"/>
  <c r="Y19" i="11"/>
  <c r="N19" i="11"/>
  <c r="O19" i="11" s="1"/>
  <c r="M19" i="11"/>
  <c r="K19" i="11"/>
  <c r="I19" i="11"/>
  <c r="AT15" i="11"/>
  <c r="AQ15" i="11"/>
  <c r="AO15" i="11"/>
  <c r="AL15" i="11"/>
  <c r="AK15" i="11"/>
  <c r="AI15" i="11"/>
  <c r="G15" i="11" s="1"/>
  <c r="AJ15" i="11" s="1"/>
  <c r="AE15" i="11"/>
  <c r="AC15" i="11"/>
  <c r="AA15" i="11"/>
  <c r="Y15" i="11"/>
  <c r="N15" i="11"/>
  <c r="M15" i="11"/>
  <c r="K15" i="11"/>
  <c r="I15" i="11"/>
  <c r="AI3" i="10"/>
  <c r="AI3" i="4"/>
  <c r="AI4" i="4"/>
  <c r="AI6" i="4"/>
  <c r="AI5" i="4"/>
  <c r="O14" i="14" l="1"/>
  <c r="AM14" i="14"/>
  <c r="AM19" i="11"/>
  <c r="O15" i="11"/>
  <c r="AM15" i="11"/>
  <c r="AI4" i="7"/>
  <c r="AI3" i="7"/>
  <c r="I9" i="6"/>
  <c r="K9" i="6"/>
  <c r="M9" i="6"/>
  <c r="N9" i="6"/>
  <c r="Y9" i="6"/>
  <c r="AA9" i="6"/>
  <c r="AC9" i="6"/>
  <c r="AE9" i="6"/>
  <c r="AI9" i="6"/>
  <c r="G9" i="6" s="1"/>
  <c r="AJ9" i="6" s="1"/>
  <c r="AK9" i="6"/>
  <c r="AL9" i="6"/>
  <c r="AO9" i="6"/>
  <c r="AQ9" i="6"/>
  <c r="AT9" i="6"/>
  <c r="AI5" i="3"/>
  <c r="I18" i="3"/>
  <c r="K18" i="3"/>
  <c r="M18" i="3"/>
  <c r="N18" i="3"/>
  <c r="Y18" i="3"/>
  <c r="AA18" i="3"/>
  <c r="AC18" i="3"/>
  <c r="AE18" i="3"/>
  <c r="AI18" i="3"/>
  <c r="G18" i="3" s="1"/>
  <c r="AJ18" i="3" s="1"/>
  <c r="AK18" i="3"/>
  <c r="AL18" i="3"/>
  <c r="AO18" i="3"/>
  <c r="AQ18" i="3"/>
  <c r="AT18" i="3"/>
  <c r="AW14" i="5"/>
  <c r="AL27" i="17" s="1"/>
  <c r="AU14" i="5"/>
  <c r="AK27" i="17" s="1"/>
  <c r="AW13" i="5"/>
  <c r="AL26" i="17" s="1"/>
  <c r="AU13" i="5"/>
  <c r="AK26" i="17" s="1"/>
  <c r="AW8" i="5"/>
  <c r="AW10" i="5" s="1"/>
  <c r="AK7" i="16" s="1"/>
  <c r="AU8" i="5"/>
  <c r="AU10" i="5" s="1"/>
  <c r="AI7" i="16" s="1"/>
  <c r="AW14" i="4"/>
  <c r="AL22" i="17" s="1"/>
  <c r="AU14" i="4"/>
  <c r="AK22" i="17" s="1"/>
  <c r="AW13" i="4"/>
  <c r="AL21" i="17" s="1"/>
  <c r="AU13" i="4"/>
  <c r="AK21" i="17" s="1"/>
  <c r="AW8" i="4"/>
  <c r="AW10" i="4" s="1"/>
  <c r="AK6" i="16" s="1"/>
  <c r="AU8" i="4"/>
  <c r="AU10" i="4" s="1"/>
  <c r="AI6" i="16" s="1"/>
  <c r="AW19" i="12"/>
  <c r="AL62" i="17" s="1"/>
  <c r="AU19" i="12"/>
  <c r="AK62" i="17" s="1"/>
  <c r="AW17" i="12"/>
  <c r="AL60" i="17" s="1"/>
  <c r="AU17" i="12"/>
  <c r="AK60" i="17" s="1"/>
  <c r="AW13" i="12"/>
  <c r="AW15" i="12" s="1"/>
  <c r="AK14" i="16" s="1"/>
  <c r="AU13" i="12"/>
  <c r="AU15" i="12" s="1"/>
  <c r="AI14" i="16" s="1"/>
  <c r="AW26" i="3"/>
  <c r="AL17" i="17" s="1"/>
  <c r="AU26" i="3"/>
  <c r="AK17" i="17" s="1"/>
  <c r="AW25" i="3"/>
  <c r="AL16" i="17" s="1"/>
  <c r="AU25" i="3"/>
  <c r="AK16" i="17" s="1"/>
  <c r="AW21" i="9"/>
  <c r="AL47" i="17" s="1"/>
  <c r="AU21" i="9"/>
  <c r="AK47" i="17" s="1"/>
  <c r="AW15" i="9"/>
  <c r="AW17" i="9" s="1"/>
  <c r="AK11" i="16" s="1"/>
  <c r="AU15" i="9"/>
  <c r="AU17" i="9" s="1"/>
  <c r="AI11" i="16" s="1"/>
  <c r="AW17" i="7"/>
  <c r="AL37" i="17" s="1"/>
  <c r="AU17" i="7"/>
  <c r="AK37" i="17" s="1"/>
  <c r="AW16" i="7"/>
  <c r="AL36" i="17" s="1"/>
  <c r="AU16" i="7"/>
  <c r="AK36" i="17" s="1"/>
  <c r="AW13" i="7"/>
  <c r="AK9" i="16" s="1"/>
  <c r="AU13" i="7"/>
  <c r="AI9" i="16" s="1"/>
  <c r="AW18" i="6"/>
  <c r="AL32" i="17" s="1"/>
  <c r="AU18" i="6"/>
  <c r="AK32" i="17" s="1"/>
  <c r="AW15" i="6"/>
  <c r="AL29" i="17" s="1"/>
  <c r="AU15" i="6"/>
  <c r="AK29" i="17" s="1"/>
  <c r="AW14" i="6"/>
  <c r="AK8" i="16" s="1"/>
  <c r="AU14" i="6"/>
  <c r="AI8" i="16" s="1"/>
  <c r="AW26" i="11"/>
  <c r="AL56" i="17" s="1"/>
  <c r="AU26" i="11"/>
  <c r="AK56" i="17" s="1"/>
  <c r="AW21" i="11"/>
  <c r="AW23" i="11" s="1"/>
  <c r="AK13" i="16" s="1"/>
  <c r="AU21" i="11"/>
  <c r="AU23" i="11" s="1"/>
  <c r="AI13" i="16" s="1"/>
  <c r="AW22" i="14"/>
  <c r="AL72" i="17" s="1"/>
  <c r="AU22" i="14"/>
  <c r="AK72" i="17" s="1"/>
  <c r="AW21" i="14"/>
  <c r="AL71" i="17" s="1"/>
  <c r="AU21" i="14"/>
  <c r="AK71" i="17" s="1"/>
  <c r="AW20" i="14"/>
  <c r="AU20" i="14"/>
  <c r="AW16" i="14"/>
  <c r="AW18" i="14" s="1"/>
  <c r="AK16" i="16" s="1"/>
  <c r="AU16" i="14"/>
  <c r="AU18" i="14" s="1"/>
  <c r="AI16" i="16" s="1"/>
  <c r="AW22" i="2"/>
  <c r="AL12" i="17" s="1"/>
  <c r="AU22" i="2"/>
  <c r="AK12" i="17" s="1"/>
  <c r="AW20" i="2"/>
  <c r="AL10" i="17" s="1"/>
  <c r="AU20" i="2"/>
  <c r="AK10" i="17" s="1"/>
  <c r="AW16" i="2"/>
  <c r="AW18" i="2" s="1"/>
  <c r="AK4" i="16" s="1"/>
  <c r="AU16" i="2"/>
  <c r="AU18" i="2" s="1"/>
  <c r="AI4" i="16" s="1"/>
  <c r="AW30" i="10"/>
  <c r="AL52" i="17" s="1"/>
  <c r="AW29" i="10"/>
  <c r="AL51" i="17" s="1"/>
  <c r="AU29" i="10"/>
  <c r="AK51" i="17" s="1"/>
  <c r="AW24" i="10"/>
  <c r="AW26" i="10" s="1"/>
  <c r="AK12" i="16" s="1"/>
  <c r="AU30" i="10"/>
  <c r="AK52" i="17" s="1"/>
  <c r="AW14" i="8"/>
  <c r="AL42" i="17" s="1"/>
  <c r="AU14" i="8"/>
  <c r="AK42" i="17" s="1"/>
  <c r="AW13" i="8"/>
  <c r="AL41" i="17" s="1"/>
  <c r="AU13" i="8"/>
  <c r="AK41" i="17" s="1"/>
  <c r="AW8" i="8"/>
  <c r="AW10" i="8" s="1"/>
  <c r="AK10" i="16" s="1"/>
  <c r="AU8" i="8"/>
  <c r="AU10" i="8" s="1"/>
  <c r="AI10" i="16" s="1"/>
  <c r="AW20" i="13"/>
  <c r="AL67" i="17" s="1"/>
  <c r="AU20" i="13"/>
  <c r="AK67" i="17" s="1"/>
  <c r="AW19" i="13"/>
  <c r="AL66" i="17" s="1"/>
  <c r="AU19" i="13"/>
  <c r="AK66" i="17" s="1"/>
  <c r="AU14" i="13"/>
  <c r="AU16" i="13" s="1"/>
  <c r="AI15" i="16" s="1"/>
  <c r="AW18" i="1"/>
  <c r="AL7" i="17" s="1"/>
  <c r="AU18" i="1"/>
  <c r="AK7" i="17" s="1"/>
  <c r="AW16" i="1"/>
  <c r="AL5" i="17" s="1"/>
  <c r="AU16" i="1"/>
  <c r="AK5" i="17" s="1"/>
  <c r="AW12" i="1"/>
  <c r="AW14" i="1" s="1"/>
  <c r="AK3" i="16" s="1"/>
  <c r="AU12" i="1"/>
  <c r="AU14" i="1" s="1"/>
  <c r="AI3" i="16" s="1"/>
  <c r="AK17" i="16" l="1"/>
  <c r="AM9" i="6"/>
  <c r="O9" i="6"/>
  <c r="O18" i="3"/>
  <c r="AM18" i="3"/>
  <c r="AU24" i="10"/>
  <c r="AU26" i="10" s="1"/>
  <c r="AI12" i="16" s="1"/>
  <c r="AI17" i="16" s="1"/>
  <c r="AM3" i="6"/>
  <c r="AL3" i="6"/>
  <c r="K3" i="6"/>
  <c r="G3" i="6"/>
  <c r="Y17" i="16"/>
  <c r="X17" i="16"/>
  <c r="AA3" i="6"/>
  <c r="Y3" i="6"/>
  <c r="AA3" i="5"/>
  <c r="Y3" i="5"/>
  <c r="AA3" i="4"/>
  <c r="Y3" i="4"/>
  <c r="AA3" i="12"/>
  <c r="Y3" i="12"/>
  <c r="AA3" i="3"/>
  <c r="Y3" i="3"/>
  <c r="AA3" i="9"/>
  <c r="Y3" i="9"/>
  <c r="AA3" i="7"/>
  <c r="Y3" i="7"/>
  <c r="AA3" i="11"/>
  <c r="Y3" i="11"/>
  <c r="AA3" i="14"/>
  <c r="Y3" i="14"/>
  <c r="AA3" i="2"/>
  <c r="Y3" i="2"/>
  <c r="AA3" i="10"/>
  <c r="Y3" i="10"/>
  <c r="AA3" i="8"/>
  <c r="Y3" i="8"/>
  <c r="AA3" i="13"/>
  <c r="Y3" i="13"/>
  <c r="AA3" i="1"/>
  <c r="Y3" i="1"/>
  <c r="AA16" i="1" l="1"/>
  <c r="S5" i="17" s="1"/>
  <c r="AA10" i="1"/>
  <c r="AA9" i="1"/>
  <c r="AA8" i="1"/>
  <c r="AA7" i="1"/>
  <c r="AA6" i="1"/>
  <c r="AA5" i="1"/>
  <c r="AA4" i="1"/>
  <c r="AA6" i="5"/>
  <c r="AA5" i="5"/>
  <c r="AA4" i="5"/>
  <c r="AA13" i="5"/>
  <c r="S26" i="17" s="1"/>
  <c r="AA6" i="4"/>
  <c r="AA5" i="4"/>
  <c r="AA4" i="4"/>
  <c r="AA13" i="4" s="1"/>
  <c r="S21" i="17" s="1"/>
  <c r="AA11" i="12"/>
  <c r="AA10" i="12"/>
  <c r="AA9" i="12"/>
  <c r="AA8" i="12"/>
  <c r="AA7" i="12"/>
  <c r="AA6" i="12"/>
  <c r="AA5" i="12"/>
  <c r="AA4" i="12"/>
  <c r="AA17" i="12"/>
  <c r="S60" i="17" s="1"/>
  <c r="AA17" i="3"/>
  <c r="AA16" i="3"/>
  <c r="AA14" i="3"/>
  <c r="AA13" i="3"/>
  <c r="AA12" i="3"/>
  <c r="AA11" i="3"/>
  <c r="AA10" i="3"/>
  <c r="AA9" i="3"/>
  <c r="AA8" i="3"/>
  <c r="AA7" i="3"/>
  <c r="AA6" i="3"/>
  <c r="AA5" i="3"/>
  <c r="AA4" i="3"/>
  <c r="AA13" i="9"/>
  <c r="AA12" i="9"/>
  <c r="AA11" i="9"/>
  <c r="AA10" i="9"/>
  <c r="AA9" i="9"/>
  <c r="AA8" i="9"/>
  <c r="AA7" i="9"/>
  <c r="AA6" i="9"/>
  <c r="AA5" i="9"/>
  <c r="AA4" i="9"/>
  <c r="AA9" i="7"/>
  <c r="AA8" i="7"/>
  <c r="AA7" i="7"/>
  <c r="AA6" i="7"/>
  <c r="AA5" i="7"/>
  <c r="AA4" i="7"/>
  <c r="AA16" i="7"/>
  <c r="S36" i="17" s="1"/>
  <c r="AA18" i="11"/>
  <c r="AA17" i="11"/>
  <c r="AA14" i="11"/>
  <c r="AA13" i="11"/>
  <c r="AA12" i="11"/>
  <c r="AA11" i="11"/>
  <c r="AA10" i="11"/>
  <c r="AA9" i="11"/>
  <c r="AA8" i="11"/>
  <c r="AA7" i="11"/>
  <c r="AA6" i="11"/>
  <c r="AA5" i="11"/>
  <c r="AA4" i="11"/>
  <c r="AA16" i="11"/>
  <c r="AA13" i="14"/>
  <c r="AA12" i="14"/>
  <c r="AA11" i="14"/>
  <c r="AA10" i="14"/>
  <c r="AA9" i="14"/>
  <c r="AA8" i="14"/>
  <c r="AA7" i="14"/>
  <c r="AA6" i="14"/>
  <c r="AA5" i="14"/>
  <c r="AA4" i="14"/>
  <c r="AA21" i="14" s="1"/>
  <c r="S71" i="17" s="1"/>
  <c r="AA14" i="2"/>
  <c r="AA13" i="2"/>
  <c r="AA12" i="2"/>
  <c r="AA11" i="2"/>
  <c r="AA10" i="2"/>
  <c r="AA9" i="2"/>
  <c r="AA8" i="2"/>
  <c r="AA7" i="2"/>
  <c r="AA6" i="2"/>
  <c r="AA5" i="2"/>
  <c r="AA4" i="2"/>
  <c r="AA16" i="2"/>
  <c r="AA18" i="2" s="1"/>
  <c r="AA22" i="10"/>
  <c r="AA21" i="10"/>
  <c r="AA20" i="10"/>
  <c r="AA19" i="10"/>
  <c r="AA18" i="10"/>
  <c r="AA17" i="10"/>
  <c r="AA16" i="10"/>
  <c r="AA14" i="10"/>
  <c r="AA13" i="10"/>
  <c r="AA12" i="10"/>
  <c r="AA11" i="10"/>
  <c r="AA10" i="10"/>
  <c r="AA9" i="10"/>
  <c r="AA8" i="10"/>
  <c r="AA7" i="10"/>
  <c r="AA6" i="10"/>
  <c r="AA5" i="10"/>
  <c r="AA4" i="10"/>
  <c r="AA6" i="8"/>
  <c r="AA5" i="8"/>
  <c r="AA4" i="8"/>
  <c r="AA13" i="8"/>
  <c r="S41" i="17" s="1"/>
  <c r="AA12" i="13"/>
  <c r="AA11" i="13"/>
  <c r="AA10" i="13"/>
  <c r="AA9" i="13"/>
  <c r="AA8" i="13"/>
  <c r="AA7" i="13"/>
  <c r="AA6" i="13"/>
  <c r="AA5" i="13"/>
  <c r="AA4" i="13"/>
  <c r="AA10" i="6"/>
  <c r="AA8" i="6"/>
  <c r="AA7" i="6"/>
  <c r="AA6" i="6"/>
  <c r="AA5" i="6"/>
  <c r="AA4" i="6"/>
  <c r="AA15" i="6"/>
  <c r="S29" i="17" s="1"/>
  <c r="Y16" i="1"/>
  <c r="Y10" i="1"/>
  <c r="Y9" i="1"/>
  <c r="Y8" i="1"/>
  <c r="Y7" i="1"/>
  <c r="Y6" i="1"/>
  <c r="Y5" i="1"/>
  <c r="Y4" i="1"/>
  <c r="Y6" i="5"/>
  <c r="Y5" i="5"/>
  <c r="Y4" i="5"/>
  <c r="Y13" i="5"/>
  <c r="Y6" i="4"/>
  <c r="Y5" i="4"/>
  <c r="Y4" i="4"/>
  <c r="Y13" i="4" s="1"/>
  <c r="Y11" i="12"/>
  <c r="Y10" i="12"/>
  <c r="Y9" i="12"/>
  <c r="Y8" i="12"/>
  <c r="Y7" i="12"/>
  <c r="Y6" i="12"/>
  <c r="Y5" i="12"/>
  <c r="Y4" i="12"/>
  <c r="Y17" i="12"/>
  <c r="Y17" i="3"/>
  <c r="Y16" i="3"/>
  <c r="Y14" i="3"/>
  <c r="Y13" i="3"/>
  <c r="Y12" i="3"/>
  <c r="Y11" i="3"/>
  <c r="Y10" i="3"/>
  <c r="Y9" i="3"/>
  <c r="Y8" i="3"/>
  <c r="Y7" i="3"/>
  <c r="Y6" i="3"/>
  <c r="Y5" i="3"/>
  <c r="Y4" i="3"/>
  <c r="Y13" i="9"/>
  <c r="Y12" i="9"/>
  <c r="Y11" i="9"/>
  <c r="Y10" i="9"/>
  <c r="Y9" i="9"/>
  <c r="Y8" i="9"/>
  <c r="Y7" i="9"/>
  <c r="Y6" i="9"/>
  <c r="Y5" i="9"/>
  <c r="Y4" i="9"/>
  <c r="Y16" i="7"/>
  <c r="Y9" i="7"/>
  <c r="Y8" i="7"/>
  <c r="Y7" i="7"/>
  <c r="Y6" i="7"/>
  <c r="Y5" i="7"/>
  <c r="Y4" i="7"/>
  <c r="Y26" i="11"/>
  <c r="Y18" i="11"/>
  <c r="Y17" i="11"/>
  <c r="Y14" i="11"/>
  <c r="Y13" i="11"/>
  <c r="Y12" i="11"/>
  <c r="Y11" i="11"/>
  <c r="Y10" i="11"/>
  <c r="Y9" i="11"/>
  <c r="Y8" i="11"/>
  <c r="Y7" i="11"/>
  <c r="Y6" i="11"/>
  <c r="Y5" i="11"/>
  <c r="Y4" i="11"/>
  <c r="Y27" i="11" s="1"/>
  <c r="Y16" i="11"/>
  <c r="Y13" i="14"/>
  <c r="Y12" i="14"/>
  <c r="Y11" i="14"/>
  <c r="Y10" i="14"/>
  <c r="Y9" i="14"/>
  <c r="Y8" i="14"/>
  <c r="Y7" i="14"/>
  <c r="Y6" i="14"/>
  <c r="Y5" i="14"/>
  <c r="Y4" i="14"/>
  <c r="Y21" i="14" s="1"/>
  <c r="Y14" i="2"/>
  <c r="Y13" i="2"/>
  <c r="Y12" i="2"/>
  <c r="Y11" i="2"/>
  <c r="Y10" i="2"/>
  <c r="Y9" i="2"/>
  <c r="Y8" i="2"/>
  <c r="Y7" i="2"/>
  <c r="Y6" i="2"/>
  <c r="Y5" i="2"/>
  <c r="Y4" i="2"/>
  <c r="Y22" i="10"/>
  <c r="Y21" i="10"/>
  <c r="Y20" i="10"/>
  <c r="Y19" i="10"/>
  <c r="Y18" i="10"/>
  <c r="Y17" i="10"/>
  <c r="Y16" i="10"/>
  <c r="Y14" i="10"/>
  <c r="Y13" i="10"/>
  <c r="Y12" i="10"/>
  <c r="Y11" i="10"/>
  <c r="Y10" i="10"/>
  <c r="Y9" i="10"/>
  <c r="Y8" i="10"/>
  <c r="Y7" i="10"/>
  <c r="Y6" i="10"/>
  <c r="Y5" i="10"/>
  <c r="Y4" i="10"/>
  <c r="Y6" i="8"/>
  <c r="Y5" i="8"/>
  <c r="Y4" i="8"/>
  <c r="Y13" i="8"/>
  <c r="Y12" i="13"/>
  <c r="Y11" i="13"/>
  <c r="Y10" i="13"/>
  <c r="Y9" i="13"/>
  <c r="Y8" i="13"/>
  <c r="Y7" i="13"/>
  <c r="Y6" i="13"/>
  <c r="Y5" i="13"/>
  <c r="Y4" i="13"/>
  <c r="Y10" i="6"/>
  <c r="Y8" i="6"/>
  <c r="Y7" i="6"/>
  <c r="Y6" i="6"/>
  <c r="Y5" i="6"/>
  <c r="Y4" i="6"/>
  <c r="Y18" i="6" s="1"/>
  <c r="Y15" i="6"/>
  <c r="AJ3" i="6"/>
  <c r="Z12" i="6" l="1"/>
  <c r="AA27" i="11"/>
  <c r="S57" i="17" s="1"/>
  <c r="Z21" i="11"/>
  <c r="X21" i="11"/>
  <c r="X23" i="11" s="1"/>
  <c r="Q13" i="16" s="1"/>
  <c r="X12" i="6"/>
  <c r="Q29" i="17"/>
  <c r="Q26" i="17"/>
  <c r="Q32" i="17"/>
  <c r="Q71" i="17"/>
  <c r="Q36" i="17"/>
  <c r="Q60" i="17"/>
  <c r="Q5" i="17"/>
  <c r="Q41" i="17"/>
  <c r="Q21" i="17"/>
  <c r="Q56" i="17"/>
  <c r="Y19" i="13"/>
  <c r="Y25" i="3"/>
  <c r="AA19" i="13"/>
  <c r="S66" i="17" s="1"/>
  <c r="AA14" i="5"/>
  <c r="S27" i="17" s="1"/>
  <c r="AA25" i="3"/>
  <c r="S16" i="17" s="1"/>
  <c r="X16" i="2"/>
  <c r="X18" i="2" s="1"/>
  <c r="Q4" i="16" s="1"/>
  <c r="Y18" i="1"/>
  <c r="Y20" i="13"/>
  <c r="AA29" i="10"/>
  <c r="S51" i="17" s="1"/>
  <c r="Z12" i="1"/>
  <c r="Z14" i="1" s="1"/>
  <c r="R3" i="16" s="1"/>
  <c r="Y21" i="9"/>
  <c r="AA21" i="9"/>
  <c r="S47" i="17" s="1"/>
  <c r="Y29" i="10"/>
  <c r="Z16" i="14"/>
  <c r="Z18" i="14" s="1"/>
  <c r="R16" i="16" s="1"/>
  <c r="AA17" i="7"/>
  <c r="S37" i="17" s="1"/>
  <c r="X14" i="6"/>
  <c r="Q8" i="16" s="1"/>
  <c r="Y22" i="2"/>
  <c r="X16" i="14"/>
  <c r="X18" i="14" s="1"/>
  <c r="Q16" i="16" s="1"/>
  <c r="Y14" i="4"/>
  <c r="AA20" i="13"/>
  <c r="S67" i="17" s="1"/>
  <c r="AA22" i="2"/>
  <c r="S12" i="17" s="1"/>
  <c r="Y17" i="7"/>
  <c r="X15" i="9"/>
  <c r="X17" i="9" s="1"/>
  <c r="Q11" i="16" s="1"/>
  <c r="Z14" i="6"/>
  <c r="R8" i="16" s="1"/>
  <c r="AA14" i="8"/>
  <c r="S42" i="17" s="1"/>
  <c r="AA19" i="12"/>
  <c r="S62" i="17" s="1"/>
  <c r="AA18" i="1"/>
  <c r="S7" i="17" s="1"/>
  <c r="Y14" i="8"/>
  <c r="Y22" i="14"/>
  <c r="Y19" i="12"/>
  <c r="Y14" i="5"/>
  <c r="X12" i="1"/>
  <c r="X14" i="1" s="1"/>
  <c r="Q3" i="16" s="1"/>
  <c r="AA22" i="14"/>
  <c r="S72" i="17" s="1"/>
  <c r="AA14" i="4"/>
  <c r="S22" i="17" s="1"/>
  <c r="AA20" i="2"/>
  <c r="S10" i="17" s="1"/>
  <c r="AA18" i="6"/>
  <c r="S32" i="17" s="1"/>
  <c r="Z11" i="7"/>
  <c r="Z13" i="7" s="1"/>
  <c r="R9" i="16" s="1"/>
  <c r="AA15" i="3"/>
  <c r="Z20" i="3" s="1"/>
  <c r="Z16" i="2"/>
  <c r="Z18" i="2" s="1"/>
  <c r="R4" i="16" s="1"/>
  <c r="Z8" i="8"/>
  <c r="Z10" i="8" s="1"/>
  <c r="R10" i="16" s="1"/>
  <c r="AA15" i="10"/>
  <c r="AA30" i="10" s="1"/>
  <c r="S52" i="17" s="1"/>
  <c r="AA20" i="14"/>
  <c r="Z23" i="11"/>
  <c r="R13" i="16" s="1"/>
  <c r="AA26" i="11"/>
  <c r="S56" i="17" s="1"/>
  <c r="Z15" i="9"/>
  <c r="Z17" i="9" s="1"/>
  <c r="R11" i="16" s="1"/>
  <c r="AA16" i="12"/>
  <c r="Z8" i="4"/>
  <c r="Z10" i="4" s="1"/>
  <c r="R6" i="16" s="1"/>
  <c r="Z8" i="5"/>
  <c r="Z10" i="5" s="1"/>
  <c r="R7" i="16" s="1"/>
  <c r="Z14" i="13"/>
  <c r="Z16" i="13" s="1"/>
  <c r="R15" i="16" s="1"/>
  <c r="Z13" i="12"/>
  <c r="Z15" i="12" s="1"/>
  <c r="R14" i="16" s="1"/>
  <c r="X11" i="7"/>
  <c r="X13" i="7" s="1"/>
  <c r="Q9" i="16" s="1"/>
  <c r="Y20" i="2"/>
  <c r="X8" i="8"/>
  <c r="X10" i="8" s="1"/>
  <c r="Q10" i="16" s="1"/>
  <c r="Y15" i="10"/>
  <c r="Y30" i="10" s="1"/>
  <c r="Y16" i="2"/>
  <c r="Y18" i="2" s="1"/>
  <c r="Y20" i="14"/>
  <c r="Y16" i="12"/>
  <c r="X8" i="4"/>
  <c r="X10" i="4" s="1"/>
  <c r="Q6" i="16" s="1"/>
  <c r="X8" i="5"/>
  <c r="X10" i="5" s="1"/>
  <c r="Q7" i="16" s="1"/>
  <c r="Y15" i="3"/>
  <c r="X14" i="13"/>
  <c r="X16" i="13" s="1"/>
  <c r="Q15" i="16" s="1"/>
  <c r="X13" i="12"/>
  <c r="X15" i="12" s="1"/>
  <c r="Q14" i="16" s="1"/>
  <c r="AT3" i="6"/>
  <c r="AQ3" i="6"/>
  <c r="AO3" i="6"/>
  <c r="AL15" i="6"/>
  <c r="AC29" i="17" s="1"/>
  <c r="AK3" i="6"/>
  <c r="AE3" i="6"/>
  <c r="AC3" i="6"/>
  <c r="M3" i="6"/>
  <c r="G15" i="6"/>
  <c r="E29" i="17" s="1"/>
  <c r="P15" i="6"/>
  <c r="M29" i="17" s="1"/>
  <c r="R15" i="6"/>
  <c r="N29" i="17" s="1"/>
  <c r="W15" i="6"/>
  <c r="O29" i="17" s="1"/>
  <c r="AF15" i="6"/>
  <c r="X29" i="17" s="1"/>
  <c r="AG15" i="6"/>
  <c r="Y29" i="17" s="1"/>
  <c r="AH15" i="6"/>
  <c r="Z29" i="17" s="1"/>
  <c r="AS15" i="6"/>
  <c r="AI29" i="17" s="1"/>
  <c r="I10" i="6"/>
  <c r="K10" i="6"/>
  <c r="M10" i="6"/>
  <c r="N10" i="6"/>
  <c r="AC10" i="6"/>
  <c r="AE10" i="6"/>
  <c r="AI10" i="6"/>
  <c r="G10" i="6" s="1"/>
  <c r="AJ10" i="6" s="1"/>
  <c r="AK10" i="6"/>
  <c r="AL10" i="6"/>
  <c r="AO10" i="6"/>
  <c r="AQ10" i="6"/>
  <c r="AT10" i="6"/>
  <c r="Z22" i="3" l="1"/>
  <c r="R5" i="16" s="1"/>
  <c r="X20" i="3"/>
  <c r="X22" i="3" s="1"/>
  <c r="Q5" i="16" s="1"/>
  <c r="AC15" i="6"/>
  <c r="U29" i="17" s="1"/>
  <c r="AE15" i="6"/>
  <c r="W29" i="17" s="1"/>
  <c r="AO15" i="6"/>
  <c r="AF29" i="17" s="1"/>
  <c r="AQ15" i="6"/>
  <c r="AH29" i="17" s="1"/>
  <c r="M15" i="6"/>
  <c r="K29" i="17" s="1"/>
  <c r="AK15" i="6"/>
  <c r="AB29" i="17" s="1"/>
  <c r="AT15" i="6"/>
  <c r="AJ29" i="17" s="1"/>
  <c r="Q22" i="17"/>
  <c r="Q47" i="17"/>
  <c r="Q7" i="17"/>
  <c r="Q62" i="17"/>
  <c r="Q37" i="17"/>
  <c r="Q16" i="17"/>
  <c r="Q10" i="17"/>
  <c r="Q27" i="17"/>
  <c r="Q52" i="17"/>
  <c r="Q57" i="17"/>
  <c r="Q72" i="17"/>
  <c r="Q12" i="17"/>
  <c r="Q51" i="17"/>
  <c r="Q66" i="17"/>
  <c r="Q42" i="17"/>
  <c r="Q67" i="17"/>
  <c r="O10" i="6"/>
  <c r="X24" i="10"/>
  <c r="X26" i="10" s="1"/>
  <c r="Q12" i="16" s="1"/>
  <c r="O15" i="6"/>
  <c r="L29" i="17" s="1"/>
  <c r="Z24" i="10"/>
  <c r="Z26" i="10" s="1"/>
  <c r="R12" i="16" s="1"/>
  <c r="R17" i="16" s="1"/>
  <c r="I15" i="6"/>
  <c r="G29" i="17" s="1"/>
  <c r="K15" i="6"/>
  <c r="I29" i="17" s="1"/>
  <c r="Y26" i="3"/>
  <c r="AA26" i="3"/>
  <c r="S17" i="17" s="1"/>
  <c r="AJ15" i="6"/>
  <c r="AA29" i="17" s="1"/>
  <c r="AM15" i="6"/>
  <c r="AD29" i="17" s="1"/>
  <c r="AM10" i="6"/>
  <c r="R16" i="14"/>
  <c r="P16" i="14"/>
  <c r="P21" i="11"/>
  <c r="R21" i="11"/>
  <c r="P8" i="8"/>
  <c r="R8" i="8"/>
  <c r="R11" i="7"/>
  <c r="P11" i="7"/>
  <c r="P16" i="2"/>
  <c r="R16" i="2"/>
  <c r="R24" i="10"/>
  <c r="P15" i="9"/>
  <c r="R15" i="9"/>
  <c r="P14" i="13"/>
  <c r="P12" i="1"/>
  <c r="P8" i="5"/>
  <c r="P8" i="4"/>
  <c r="P13" i="12"/>
  <c r="R13" i="12"/>
  <c r="R15" i="12" s="1"/>
  <c r="R8" i="4"/>
  <c r="R8" i="5"/>
  <c r="R12" i="1"/>
  <c r="Q17" i="16" l="1"/>
  <c r="Q17" i="17"/>
  <c r="K26" i="17"/>
  <c r="K36" i="17"/>
  <c r="K41" i="17"/>
  <c r="K60" i="17"/>
  <c r="K66" i="17"/>
  <c r="G3" i="1"/>
  <c r="G16" i="1" s="1"/>
  <c r="K3" i="1"/>
  <c r="K16" i="1" s="1"/>
  <c r="M3" i="1"/>
  <c r="M16" i="1" s="1"/>
  <c r="N3" i="1"/>
  <c r="O3" i="1" s="1"/>
  <c r="AC3" i="1"/>
  <c r="AC16" i="1" s="1"/>
  <c r="AE3" i="1"/>
  <c r="AE16" i="1" s="1"/>
  <c r="AJ3" i="1"/>
  <c r="AJ16" i="1" s="1"/>
  <c r="AK3" i="1"/>
  <c r="AK16" i="1" s="1"/>
  <c r="AL3" i="1"/>
  <c r="AL16" i="1" s="1"/>
  <c r="AO3" i="1"/>
  <c r="AO16" i="1" s="1"/>
  <c r="AQ3" i="1"/>
  <c r="AQ16" i="1" s="1"/>
  <c r="AT3" i="1"/>
  <c r="AT16" i="1" s="1"/>
  <c r="I4" i="1"/>
  <c r="K4" i="1"/>
  <c r="M4" i="1"/>
  <c r="N4" i="1"/>
  <c r="AC4" i="1"/>
  <c r="AE4" i="1"/>
  <c r="AI4" i="1"/>
  <c r="AK4" i="1"/>
  <c r="AL4" i="1"/>
  <c r="AO4" i="1"/>
  <c r="AQ4" i="1"/>
  <c r="AT4" i="1"/>
  <c r="I5" i="1"/>
  <c r="K5" i="1"/>
  <c r="M5" i="1"/>
  <c r="N5" i="1"/>
  <c r="AC5" i="1"/>
  <c r="AE5" i="1"/>
  <c r="AI5" i="1"/>
  <c r="G5" i="1" s="1"/>
  <c r="AK5" i="1"/>
  <c r="AL5" i="1"/>
  <c r="AO5" i="1"/>
  <c r="AQ5" i="1"/>
  <c r="AT5" i="1"/>
  <c r="I6" i="1"/>
  <c r="K6" i="1"/>
  <c r="M6" i="1"/>
  <c r="N6" i="1"/>
  <c r="AC6" i="1"/>
  <c r="AE6" i="1"/>
  <c r="AI6" i="1"/>
  <c r="G6" i="1" s="1"/>
  <c r="AJ6" i="1" s="1"/>
  <c r="AK6" i="1"/>
  <c r="AL6" i="1"/>
  <c r="AO6" i="1"/>
  <c r="AQ6" i="1"/>
  <c r="AT6" i="1"/>
  <c r="I7" i="1"/>
  <c r="K7" i="1"/>
  <c r="M7" i="1"/>
  <c r="N7" i="1"/>
  <c r="AC7" i="1"/>
  <c r="AE7" i="1"/>
  <c r="AI7" i="1"/>
  <c r="G7" i="1" s="1"/>
  <c r="AJ7" i="1" s="1"/>
  <c r="AK7" i="1"/>
  <c r="AL7" i="1"/>
  <c r="AO7" i="1"/>
  <c r="AQ7" i="1"/>
  <c r="AT7" i="1"/>
  <c r="I8" i="1"/>
  <c r="K8" i="1"/>
  <c r="M8" i="1"/>
  <c r="N8" i="1"/>
  <c r="AC8" i="1"/>
  <c r="AE8" i="1"/>
  <c r="AI8" i="1"/>
  <c r="AK8" i="1"/>
  <c r="AL8" i="1"/>
  <c r="AO8" i="1"/>
  <c r="AQ8" i="1"/>
  <c r="AT8" i="1"/>
  <c r="K9" i="1"/>
  <c r="M9" i="1"/>
  <c r="AC9" i="1"/>
  <c r="AE9" i="1"/>
  <c r="AI9" i="1"/>
  <c r="O9" i="1" s="1"/>
  <c r="AJ9" i="1"/>
  <c r="AK9" i="1"/>
  <c r="AL9" i="1"/>
  <c r="AO9" i="1"/>
  <c r="AQ9" i="1"/>
  <c r="AT9" i="1"/>
  <c r="K10" i="1"/>
  <c r="M10" i="1"/>
  <c r="AC10" i="1"/>
  <c r="AE10" i="1"/>
  <c r="AI10" i="1"/>
  <c r="AM10" i="1" s="1"/>
  <c r="AJ10" i="1"/>
  <c r="AK10" i="1"/>
  <c r="AL10" i="1"/>
  <c r="AO10" i="1"/>
  <c r="AQ10" i="1"/>
  <c r="AT10" i="1"/>
  <c r="P14" i="1"/>
  <c r="R14" i="1"/>
  <c r="W12" i="1"/>
  <c r="AF12" i="1"/>
  <c r="AF14" i="1" s="1"/>
  <c r="AG12" i="1"/>
  <c r="AG14" i="1" s="1"/>
  <c r="AH12" i="1"/>
  <c r="AH14" i="1" s="1"/>
  <c r="AR12" i="1"/>
  <c r="AR14" i="1" s="1"/>
  <c r="P16" i="1"/>
  <c r="R16" i="1"/>
  <c r="W16" i="1"/>
  <c r="AF16" i="1"/>
  <c r="AG16" i="1"/>
  <c r="AH16" i="1"/>
  <c r="AS16" i="1"/>
  <c r="P18" i="1"/>
  <c r="R18" i="1"/>
  <c r="W18" i="1"/>
  <c r="AF18" i="1"/>
  <c r="AG18" i="1"/>
  <c r="AH18" i="1"/>
  <c r="AS18" i="1"/>
  <c r="G3" i="13"/>
  <c r="AJ3" i="13" s="1"/>
  <c r="I3" i="13"/>
  <c r="K3" i="13"/>
  <c r="M3" i="13"/>
  <c r="N3" i="13"/>
  <c r="AC3" i="13"/>
  <c r="AE3" i="13"/>
  <c r="AK3" i="13"/>
  <c r="AL3" i="13"/>
  <c r="AO3" i="13"/>
  <c r="AQ3" i="13"/>
  <c r="AT3" i="13"/>
  <c r="G4" i="13"/>
  <c r="I4" i="13"/>
  <c r="K4" i="13"/>
  <c r="M4" i="13"/>
  <c r="N4" i="13"/>
  <c r="O4" i="13" s="1"/>
  <c r="AC4" i="13"/>
  <c r="AE4" i="13"/>
  <c r="AJ4" i="13"/>
  <c r="AK4" i="13"/>
  <c r="AL4" i="13"/>
  <c r="AO4" i="13"/>
  <c r="AQ4" i="13"/>
  <c r="AT4" i="13"/>
  <c r="G5" i="13"/>
  <c r="M5" i="13"/>
  <c r="N5" i="13"/>
  <c r="AM5" i="13" s="1"/>
  <c r="AC5" i="13"/>
  <c r="AE5" i="13"/>
  <c r="AK5" i="13"/>
  <c r="AL5" i="13"/>
  <c r="AO5" i="13"/>
  <c r="AQ5" i="13"/>
  <c r="AT5" i="13"/>
  <c r="I6" i="13"/>
  <c r="K6" i="13"/>
  <c r="M6" i="13"/>
  <c r="N6" i="13"/>
  <c r="AC6" i="13"/>
  <c r="AE6" i="13"/>
  <c r="AI6" i="13"/>
  <c r="AK6" i="13"/>
  <c r="AL6" i="13"/>
  <c r="AO6" i="13"/>
  <c r="AQ6" i="13"/>
  <c r="AT6" i="13"/>
  <c r="I7" i="13"/>
  <c r="K7" i="13"/>
  <c r="M7" i="13"/>
  <c r="N7" i="13"/>
  <c r="AC7" i="13"/>
  <c r="AE7" i="13"/>
  <c r="AI7" i="13"/>
  <c r="G7" i="13" s="1"/>
  <c r="AJ7" i="13" s="1"/>
  <c r="AK7" i="13"/>
  <c r="AL7" i="13"/>
  <c r="AO7" i="13"/>
  <c r="AQ7" i="13"/>
  <c r="AT7" i="13"/>
  <c r="G8" i="13"/>
  <c r="AJ8" i="13" s="1"/>
  <c r="I8" i="13"/>
  <c r="K8" i="13"/>
  <c r="M8" i="13"/>
  <c r="N8" i="13"/>
  <c r="O8" i="13" s="1"/>
  <c r="AC8" i="13"/>
  <c r="AE8" i="13"/>
  <c r="AK8" i="13"/>
  <c r="AL8" i="13"/>
  <c r="AO8" i="13"/>
  <c r="AQ8" i="13"/>
  <c r="AT8" i="13"/>
  <c r="I9" i="13"/>
  <c r="K9" i="13"/>
  <c r="M9" i="13"/>
  <c r="N9" i="13"/>
  <c r="AC9" i="13"/>
  <c r="AE9" i="13"/>
  <c r="AI9" i="13"/>
  <c r="AK9" i="13"/>
  <c r="AL9" i="13"/>
  <c r="AO9" i="13"/>
  <c r="AQ9" i="13"/>
  <c r="AT9" i="13"/>
  <c r="G10" i="13"/>
  <c r="AJ10" i="13" s="1"/>
  <c r="I10" i="13"/>
  <c r="K10" i="13"/>
  <c r="M10" i="13"/>
  <c r="N10" i="13"/>
  <c r="AC10" i="13"/>
  <c r="AE10" i="13"/>
  <c r="AK10" i="13"/>
  <c r="AL10" i="13"/>
  <c r="AO10" i="13"/>
  <c r="AQ10" i="13"/>
  <c r="AT10" i="13"/>
  <c r="I11" i="13"/>
  <c r="K11" i="13"/>
  <c r="N11" i="13"/>
  <c r="AC11" i="13"/>
  <c r="AE11" i="13"/>
  <c r="AI11" i="13"/>
  <c r="AK11" i="13"/>
  <c r="AL11" i="13"/>
  <c r="AO11" i="13"/>
  <c r="AQ11" i="13"/>
  <c r="AT11" i="13"/>
  <c r="I12" i="13"/>
  <c r="K12" i="13"/>
  <c r="N12" i="13"/>
  <c r="AC12" i="13"/>
  <c r="AE12" i="13"/>
  <c r="AI12" i="13"/>
  <c r="AK12" i="13"/>
  <c r="AL12" i="13"/>
  <c r="AO12" i="13"/>
  <c r="AQ12" i="13"/>
  <c r="AT12" i="13"/>
  <c r="P16" i="13"/>
  <c r="R16" i="13"/>
  <c r="W14" i="13"/>
  <c r="W16" i="13" s="1"/>
  <c r="AF14" i="13"/>
  <c r="AF16" i="13" s="1"/>
  <c r="AG14" i="13"/>
  <c r="AG16" i="13" s="1"/>
  <c r="AH14" i="13"/>
  <c r="AH16" i="13" s="1"/>
  <c r="AR14" i="13"/>
  <c r="AR16" i="13" s="1"/>
  <c r="P19" i="13"/>
  <c r="R19" i="13"/>
  <c r="W19" i="13"/>
  <c r="AF19" i="13"/>
  <c r="AG19" i="13"/>
  <c r="AH19" i="13"/>
  <c r="AS19" i="13"/>
  <c r="P20" i="13"/>
  <c r="R20" i="13"/>
  <c r="W20" i="13"/>
  <c r="AF20" i="13"/>
  <c r="AG20" i="13"/>
  <c r="AH20" i="13"/>
  <c r="AS20" i="13"/>
  <c r="M3" i="8"/>
  <c r="N3" i="8"/>
  <c r="AC3" i="8"/>
  <c r="AE3" i="8"/>
  <c r="AI3" i="8"/>
  <c r="G3" i="8" s="1"/>
  <c r="AJ3" i="8"/>
  <c r="AJ13" i="8" s="1"/>
  <c r="AK3" i="8"/>
  <c r="AK13" i="8" s="1"/>
  <c r="AL3" i="8"/>
  <c r="AL13" i="8" s="1"/>
  <c r="AO3" i="8"/>
  <c r="AQ3" i="8"/>
  <c r="AQ13" i="8" s="1"/>
  <c r="AT3" i="8"/>
  <c r="AT13" i="8" s="1"/>
  <c r="I4" i="8"/>
  <c r="K4" i="8"/>
  <c r="M4" i="8"/>
  <c r="N4" i="8"/>
  <c r="AC4" i="8"/>
  <c r="AE4" i="8"/>
  <c r="AI4" i="8"/>
  <c r="G4" i="8" s="1"/>
  <c r="AK4" i="8"/>
  <c r="AL4" i="8"/>
  <c r="AO4" i="8"/>
  <c r="AQ4" i="8"/>
  <c r="AT4" i="8"/>
  <c r="I5" i="8"/>
  <c r="K5" i="8"/>
  <c r="M5" i="8"/>
  <c r="N5" i="8"/>
  <c r="AC5" i="8"/>
  <c r="AE5" i="8"/>
  <c r="AI5" i="8"/>
  <c r="G5" i="8" s="1"/>
  <c r="AJ5" i="8" s="1"/>
  <c r="AK5" i="8"/>
  <c r="AL5" i="8"/>
  <c r="AO5" i="8"/>
  <c r="AQ5" i="8"/>
  <c r="AT5" i="8"/>
  <c r="I6" i="8"/>
  <c r="K6" i="8"/>
  <c r="M6" i="8"/>
  <c r="N6" i="8"/>
  <c r="AC6" i="8"/>
  <c r="AE6" i="8"/>
  <c r="AI6" i="8"/>
  <c r="AK6" i="8"/>
  <c r="AL6" i="8"/>
  <c r="AO6" i="8"/>
  <c r="AQ6" i="8"/>
  <c r="AT6" i="8"/>
  <c r="P10" i="8"/>
  <c r="W8" i="8"/>
  <c r="W10" i="8" s="1"/>
  <c r="AF8" i="8"/>
  <c r="AF10" i="8" s="1"/>
  <c r="AG8" i="8"/>
  <c r="AG10" i="8" s="1"/>
  <c r="AH8" i="8"/>
  <c r="AH10" i="8" s="1"/>
  <c r="AR8" i="8"/>
  <c r="AR10" i="8" s="1"/>
  <c r="R10" i="8"/>
  <c r="P13" i="8"/>
  <c r="R13" i="8"/>
  <c r="W13" i="8"/>
  <c r="AF13" i="8"/>
  <c r="AG13" i="8"/>
  <c r="AH13" i="8"/>
  <c r="AS13" i="8"/>
  <c r="P14" i="8"/>
  <c r="R14" i="8"/>
  <c r="W14" i="8"/>
  <c r="AF14" i="8"/>
  <c r="AG14" i="8"/>
  <c r="AH14" i="8"/>
  <c r="AS14" i="8"/>
  <c r="G3" i="10"/>
  <c r="I3" i="10"/>
  <c r="K3" i="10"/>
  <c r="M3" i="10"/>
  <c r="O3" i="10"/>
  <c r="AC3" i="10"/>
  <c r="AE3" i="10"/>
  <c r="AJ3" i="10"/>
  <c r="AK3" i="10"/>
  <c r="AL3" i="10"/>
  <c r="AM3" i="10"/>
  <c r="AO3" i="10"/>
  <c r="AO15" i="10" s="1"/>
  <c r="AQ3" i="10"/>
  <c r="AT3" i="10"/>
  <c r="G4" i="10"/>
  <c r="I4" i="10"/>
  <c r="K4" i="10"/>
  <c r="M4" i="10"/>
  <c r="O4" i="10"/>
  <c r="AC4" i="10"/>
  <c r="AE4" i="10"/>
  <c r="AJ4" i="10"/>
  <c r="AK4" i="10"/>
  <c r="AL4" i="10"/>
  <c r="AM4" i="10"/>
  <c r="AO4" i="10"/>
  <c r="AQ4" i="10"/>
  <c r="AT4" i="10"/>
  <c r="G5" i="10"/>
  <c r="I5" i="10"/>
  <c r="K5" i="10"/>
  <c r="M5" i="10"/>
  <c r="O5" i="10"/>
  <c r="AC5" i="10"/>
  <c r="AE5" i="10"/>
  <c r="AJ5" i="10"/>
  <c r="AK5" i="10"/>
  <c r="AL5" i="10"/>
  <c r="AM5" i="10"/>
  <c r="AO5" i="10"/>
  <c r="AQ5" i="10"/>
  <c r="AT5" i="10"/>
  <c r="G6" i="10"/>
  <c r="I6" i="10"/>
  <c r="K6" i="10"/>
  <c r="M6" i="10"/>
  <c r="O6" i="10"/>
  <c r="AC6" i="10"/>
  <c r="AE6" i="10"/>
  <c r="AJ6" i="10"/>
  <c r="AK6" i="10"/>
  <c r="AL6" i="10"/>
  <c r="AM6" i="10"/>
  <c r="AO6" i="10"/>
  <c r="AQ6" i="10"/>
  <c r="AT6" i="10"/>
  <c r="I7" i="10"/>
  <c r="K7" i="10"/>
  <c r="M7" i="10"/>
  <c r="N7" i="10"/>
  <c r="AC7" i="10"/>
  <c r="AE7" i="10"/>
  <c r="AI7" i="10"/>
  <c r="AK7" i="10"/>
  <c r="AL7" i="10"/>
  <c r="AO7" i="10"/>
  <c r="AQ7" i="10"/>
  <c r="AT7" i="10"/>
  <c r="I8" i="10"/>
  <c r="K8" i="10"/>
  <c r="M8" i="10"/>
  <c r="N8" i="10"/>
  <c r="AC8" i="10"/>
  <c r="AE8" i="10"/>
  <c r="AI8" i="10"/>
  <c r="AK8" i="10"/>
  <c r="AL8" i="10"/>
  <c r="AO8" i="10"/>
  <c r="AQ8" i="10"/>
  <c r="AT8" i="10"/>
  <c r="I9" i="10"/>
  <c r="K9" i="10"/>
  <c r="M9" i="10"/>
  <c r="N9" i="10"/>
  <c r="AC9" i="10"/>
  <c r="AE9" i="10"/>
  <c r="AI9" i="10"/>
  <c r="G9" i="10" s="1"/>
  <c r="AJ9" i="10" s="1"/>
  <c r="AK9" i="10"/>
  <c r="AL9" i="10"/>
  <c r="AO9" i="10"/>
  <c r="AQ9" i="10"/>
  <c r="AT9" i="10"/>
  <c r="G10" i="10"/>
  <c r="AJ10" i="10" s="1"/>
  <c r="I10" i="10"/>
  <c r="K10" i="10"/>
  <c r="M10" i="10"/>
  <c r="N10" i="10"/>
  <c r="AM10" i="10" s="1"/>
  <c r="AC10" i="10"/>
  <c r="AE10" i="10"/>
  <c r="AK10" i="10"/>
  <c r="AL10" i="10"/>
  <c r="AO10" i="10"/>
  <c r="AQ10" i="10"/>
  <c r="AT10" i="10"/>
  <c r="I11" i="10"/>
  <c r="K11" i="10"/>
  <c r="M11" i="10"/>
  <c r="N11" i="10"/>
  <c r="AC11" i="10"/>
  <c r="AE11" i="10"/>
  <c r="AI11" i="10"/>
  <c r="G11" i="10" s="1"/>
  <c r="AJ11" i="10" s="1"/>
  <c r="AK11" i="10"/>
  <c r="AL11" i="10"/>
  <c r="AO11" i="10"/>
  <c r="AQ11" i="10"/>
  <c r="AT11" i="10"/>
  <c r="I12" i="10"/>
  <c r="K12" i="10"/>
  <c r="M12" i="10"/>
  <c r="N12" i="10"/>
  <c r="AC12" i="10"/>
  <c r="AE12" i="10"/>
  <c r="AI12" i="10"/>
  <c r="G12" i="10" s="1"/>
  <c r="AJ12" i="10" s="1"/>
  <c r="AK12" i="10"/>
  <c r="AL12" i="10"/>
  <c r="AO12" i="10"/>
  <c r="AQ12" i="10"/>
  <c r="AT12" i="10"/>
  <c r="G13" i="10"/>
  <c r="AJ13" i="10" s="1"/>
  <c r="I13" i="10"/>
  <c r="K13" i="10"/>
  <c r="M13" i="10"/>
  <c r="N13" i="10"/>
  <c r="AM13" i="10" s="1"/>
  <c r="AC13" i="10"/>
  <c r="AE13" i="10"/>
  <c r="AK13" i="10"/>
  <c r="AL13" i="10"/>
  <c r="AO13" i="10"/>
  <c r="AQ13" i="10"/>
  <c r="AT13" i="10"/>
  <c r="I14" i="10"/>
  <c r="K14" i="10"/>
  <c r="M14" i="10"/>
  <c r="N14" i="10"/>
  <c r="AC14" i="10"/>
  <c r="AE14" i="10"/>
  <c r="AI14" i="10"/>
  <c r="G14" i="10" s="1"/>
  <c r="AJ14" i="10" s="1"/>
  <c r="AK14" i="10"/>
  <c r="AL14" i="10"/>
  <c r="AO14" i="10"/>
  <c r="AQ14" i="10"/>
  <c r="AT14" i="10"/>
  <c r="I15" i="10"/>
  <c r="K15" i="10"/>
  <c r="M15" i="10"/>
  <c r="N15" i="10"/>
  <c r="AC15" i="10"/>
  <c r="AE15" i="10"/>
  <c r="AI15" i="10"/>
  <c r="AK15" i="10"/>
  <c r="AL15" i="10"/>
  <c r="AQ15" i="10"/>
  <c r="AT15" i="10"/>
  <c r="I16" i="10"/>
  <c r="K16" i="10"/>
  <c r="M16" i="10"/>
  <c r="N16" i="10"/>
  <c r="AC16" i="10"/>
  <c r="AE16" i="10"/>
  <c r="AI16" i="10"/>
  <c r="AK16" i="10"/>
  <c r="AL16" i="10"/>
  <c r="AO16" i="10"/>
  <c r="AQ16" i="10"/>
  <c r="AT16" i="10"/>
  <c r="I17" i="10"/>
  <c r="K17" i="10"/>
  <c r="M17" i="10"/>
  <c r="N17" i="10"/>
  <c r="AC17" i="10"/>
  <c r="AE17" i="10"/>
  <c r="AK17" i="10"/>
  <c r="AL17" i="10"/>
  <c r="AO17" i="10"/>
  <c r="AQ17" i="10"/>
  <c r="AT17" i="10"/>
  <c r="I18" i="10"/>
  <c r="K18" i="10"/>
  <c r="M18" i="10"/>
  <c r="N18" i="10"/>
  <c r="P18" i="10"/>
  <c r="AC18" i="10"/>
  <c r="AE18" i="10"/>
  <c r="AK18" i="10"/>
  <c r="AL18" i="10"/>
  <c r="AO18" i="10"/>
  <c r="AQ18" i="10"/>
  <c r="AT18" i="10"/>
  <c r="I19" i="10"/>
  <c r="K19" i="10"/>
  <c r="M19" i="10"/>
  <c r="N19" i="10"/>
  <c r="AC19" i="10"/>
  <c r="AE19" i="10"/>
  <c r="AI19" i="10"/>
  <c r="AK19" i="10"/>
  <c r="AL19" i="10"/>
  <c r="AO19" i="10"/>
  <c r="AQ19" i="10"/>
  <c r="AT19" i="10"/>
  <c r="G20" i="10"/>
  <c r="AJ20" i="10" s="1"/>
  <c r="I20" i="10"/>
  <c r="K20" i="10"/>
  <c r="M20" i="10"/>
  <c r="O20" i="10"/>
  <c r="AC20" i="10"/>
  <c r="AE20" i="10"/>
  <c r="AK20" i="10"/>
  <c r="AL20" i="10"/>
  <c r="AM20" i="10"/>
  <c r="AO20" i="10"/>
  <c r="AQ20" i="10"/>
  <c r="AT20" i="10"/>
  <c r="I21" i="10"/>
  <c r="K21" i="10"/>
  <c r="M21" i="10"/>
  <c r="N21" i="10"/>
  <c r="AC21" i="10"/>
  <c r="AE21" i="10"/>
  <c r="AI21" i="10"/>
  <c r="G21" i="10" s="1"/>
  <c r="AJ21" i="10" s="1"/>
  <c r="AK21" i="10"/>
  <c r="AL21" i="10"/>
  <c r="AO21" i="10"/>
  <c r="AQ21" i="10"/>
  <c r="AT21" i="10"/>
  <c r="I22" i="10"/>
  <c r="K22" i="10"/>
  <c r="M22" i="10"/>
  <c r="N22" i="10"/>
  <c r="AC22" i="10"/>
  <c r="AE22" i="10"/>
  <c r="AI22" i="10"/>
  <c r="AK22" i="10"/>
  <c r="AL22" i="10"/>
  <c r="AO22" i="10"/>
  <c r="AQ22" i="10"/>
  <c r="AT22" i="10"/>
  <c r="W24" i="10"/>
  <c r="W26" i="10" s="1"/>
  <c r="AF24" i="10"/>
  <c r="AF26" i="10" s="1"/>
  <c r="AG24" i="10"/>
  <c r="AG26" i="10" s="1"/>
  <c r="AH24" i="10"/>
  <c r="AH26" i="10" s="1"/>
  <c r="AR24" i="10"/>
  <c r="AR26" i="10" s="1"/>
  <c r="R26" i="10"/>
  <c r="P29" i="10"/>
  <c r="R29" i="10"/>
  <c r="W29" i="10"/>
  <c r="AF29" i="10"/>
  <c r="AG29" i="10"/>
  <c r="AH29" i="10"/>
  <c r="AS29" i="10"/>
  <c r="R30" i="10"/>
  <c r="W30" i="10"/>
  <c r="AF30" i="10"/>
  <c r="AG30" i="10"/>
  <c r="AH30" i="10"/>
  <c r="AS30" i="10"/>
  <c r="G3" i="2"/>
  <c r="G20" i="2" s="1"/>
  <c r="K3" i="2"/>
  <c r="K20" i="2" s="1"/>
  <c r="I10" i="17" s="1"/>
  <c r="M3" i="2"/>
  <c r="M20" i="2" s="1"/>
  <c r="K10" i="17" s="1"/>
  <c r="N3" i="2"/>
  <c r="AC3" i="2"/>
  <c r="AC20" i="2" s="1"/>
  <c r="AE3" i="2"/>
  <c r="AE20" i="2" s="1"/>
  <c r="AI3" i="2"/>
  <c r="I3" i="2" s="1"/>
  <c r="AJ3" i="2"/>
  <c r="AJ20" i="2" s="1"/>
  <c r="AK3" i="2"/>
  <c r="AK20" i="2" s="1"/>
  <c r="AL3" i="2"/>
  <c r="AL20" i="2" s="1"/>
  <c r="AO3" i="2"/>
  <c r="AQ3" i="2"/>
  <c r="AQ20" i="2" s="1"/>
  <c r="AT3" i="2"/>
  <c r="AT20" i="2" s="1"/>
  <c r="I4" i="2"/>
  <c r="K4" i="2"/>
  <c r="M4" i="2"/>
  <c r="N4" i="2"/>
  <c r="AC4" i="2"/>
  <c r="AE4" i="2"/>
  <c r="AI4" i="2"/>
  <c r="G4" i="2" s="1"/>
  <c r="AK4" i="2"/>
  <c r="AL4" i="2"/>
  <c r="AO4" i="2"/>
  <c r="AQ4" i="2"/>
  <c r="AT4" i="2"/>
  <c r="I5" i="2"/>
  <c r="K5" i="2"/>
  <c r="M5" i="2"/>
  <c r="N5" i="2"/>
  <c r="AC5" i="2"/>
  <c r="AE5" i="2"/>
  <c r="AI5" i="2"/>
  <c r="G5" i="2" s="1"/>
  <c r="AJ5" i="2" s="1"/>
  <c r="AK5" i="2"/>
  <c r="AL5" i="2"/>
  <c r="AO5" i="2"/>
  <c r="AQ5" i="2"/>
  <c r="AT5" i="2"/>
  <c r="I6" i="2"/>
  <c r="K6" i="2"/>
  <c r="M6" i="2"/>
  <c r="N6" i="2"/>
  <c r="AC6" i="2"/>
  <c r="AE6" i="2"/>
  <c r="AI6" i="2"/>
  <c r="G6" i="2" s="1"/>
  <c r="AJ6" i="2" s="1"/>
  <c r="AK6" i="2"/>
  <c r="AL6" i="2"/>
  <c r="AO6" i="2"/>
  <c r="AQ6" i="2"/>
  <c r="AT6" i="2"/>
  <c r="I7" i="2"/>
  <c r="K7" i="2"/>
  <c r="M7" i="2"/>
  <c r="N7" i="2"/>
  <c r="AC7" i="2"/>
  <c r="AE7" i="2"/>
  <c r="AI7" i="2"/>
  <c r="G7" i="2" s="1"/>
  <c r="AJ7" i="2" s="1"/>
  <c r="AK7" i="2"/>
  <c r="AL7" i="2"/>
  <c r="AO7" i="2"/>
  <c r="AQ7" i="2"/>
  <c r="AT7" i="2"/>
  <c r="I8" i="2"/>
  <c r="K8" i="2"/>
  <c r="M8" i="2"/>
  <c r="N8" i="2"/>
  <c r="AC8" i="2"/>
  <c r="AE8" i="2"/>
  <c r="AI8" i="2"/>
  <c r="G8" i="2" s="1"/>
  <c r="AJ8" i="2" s="1"/>
  <c r="AK8" i="2"/>
  <c r="AL8" i="2"/>
  <c r="AO8" i="2"/>
  <c r="AQ8" i="2"/>
  <c r="AT8" i="2"/>
  <c r="I9" i="2"/>
  <c r="K9" i="2"/>
  <c r="M9" i="2"/>
  <c r="N9" i="2"/>
  <c r="AC9" i="2"/>
  <c r="AE9" i="2"/>
  <c r="G9" i="2"/>
  <c r="AJ9" i="2" s="1"/>
  <c r="AK9" i="2"/>
  <c r="AL9" i="2"/>
  <c r="AO9" i="2"/>
  <c r="AQ9" i="2"/>
  <c r="AT9" i="2"/>
  <c r="G10" i="2"/>
  <c r="AJ10" i="2" s="1"/>
  <c r="I10" i="2"/>
  <c r="K10" i="2"/>
  <c r="M10" i="2"/>
  <c r="N10" i="2"/>
  <c r="AC10" i="2"/>
  <c r="AE10" i="2"/>
  <c r="AK10" i="2"/>
  <c r="AL10" i="2"/>
  <c r="AO10" i="2"/>
  <c r="AQ10" i="2"/>
  <c r="AT10" i="2"/>
  <c r="I11" i="2"/>
  <c r="K11" i="2"/>
  <c r="M11" i="2"/>
  <c r="N11" i="2"/>
  <c r="AC11" i="2"/>
  <c r="AE11" i="2"/>
  <c r="AI11" i="2"/>
  <c r="AK11" i="2"/>
  <c r="AL11" i="2"/>
  <c r="AO11" i="2"/>
  <c r="AQ11" i="2"/>
  <c r="AT11" i="2"/>
  <c r="G12" i="2"/>
  <c r="AJ12" i="2" s="1"/>
  <c r="I12" i="2"/>
  <c r="K12" i="2"/>
  <c r="M12" i="2"/>
  <c r="N12" i="2"/>
  <c r="AM12" i="2" s="1"/>
  <c r="AC12" i="2"/>
  <c r="AE12" i="2"/>
  <c r="AK12" i="2"/>
  <c r="AL12" i="2"/>
  <c r="AO12" i="2"/>
  <c r="AQ12" i="2"/>
  <c r="AT12" i="2"/>
  <c r="G13" i="2"/>
  <c r="AJ13" i="2" s="1"/>
  <c r="I13" i="2"/>
  <c r="K13" i="2"/>
  <c r="M13" i="2"/>
  <c r="N13" i="2"/>
  <c r="AM13" i="2" s="1"/>
  <c r="AC13" i="2"/>
  <c r="AE13" i="2"/>
  <c r="AK13" i="2"/>
  <c r="AL13" i="2"/>
  <c r="AO13" i="2"/>
  <c r="AQ13" i="2"/>
  <c r="AT13" i="2"/>
  <c r="I14" i="2"/>
  <c r="K14" i="2"/>
  <c r="M14" i="2"/>
  <c r="N14" i="2"/>
  <c r="AC14" i="2"/>
  <c r="AE14" i="2"/>
  <c r="AI14" i="2"/>
  <c r="G14" i="2" s="1"/>
  <c r="AJ14" i="2" s="1"/>
  <c r="AK14" i="2"/>
  <c r="AL14" i="2"/>
  <c r="AO14" i="2"/>
  <c r="AQ14" i="2"/>
  <c r="AT14" i="2"/>
  <c r="P18" i="2"/>
  <c r="R18" i="2"/>
  <c r="W16" i="2"/>
  <c r="W18" i="2" s="1"/>
  <c r="AF16" i="2"/>
  <c r="AF18" i="2" s="1"/>
  <c r="AG16" i="2"/>
  <c r="AG18" i="2" s="1"/>
  <c r="AH16" i="2"/>
  <c r="AH18" i="2" s="1"/>
  <c r="AR16" i="2"/>
  <c r="AR18" i="2" s="1"/>
  <c r="P20" i="2"/>
  <c r="R20" i="2"/>
  <c r="W20" i="2"/>
  <c r="AF20" i="2"/>
  <c r="AG20" i="2"/>
  <c r="AH20" i="2"/>
  <c r="AS20" i="2"/>
  <c r="P22" i="2"/>
  <c r="R22" i="2"/>
  <c r="W22" i="2"/>
  <c r="AF22" i="2"/>
  <c r="AG22" i="2"/>
  <c r="AH22" i="2"/>
  <c r="AS22" i="2"/>
  <c r="G3" i="14"/>
  <c r="G20" i="14" s="1"/>
  <c r="K3" i="14"/>
  <c r="K20" i="14" s="1"/>
  <c r="M3" i="14"/>
  <c r="M20" i="14" s="1"/>
  <c r="N3" i="14"/>
  <c r="AC3" i="14"/>
  <c r="AE3" i="14"/>
  <c r="AE20" i="14" s="1"/>
  <c r="AI3" i="14"/>
  <c r="AJ3" i="14"/>
  <c r="AJ20" i="14" s="1"/>
  <c r="AK3" i="14"/>
  <c r="AK20" i="14" s="1"/>
  <c r="AL3" i="14"/>
  <c r="AL20" i="14" s="1"/>
  <c r="AO3" i="14"/>
  <c r="AQ3" i="14"/>
  <c r="AQ20" i="14" s="1"/>
  <c r="AT3" i="14"/>
  <c r="AT20" i="14" s="1"/>
  <c r="G4" i="14"/>
  <c r="G21" i="14" s="1"/>
  <c r="I4" i="14"/>
  <c r="I21" i="14" s="1"/>
  <c r="K4" i="14"/>
  <c r="K21" i="14" s="1"/>
  <c r="I71" i="17" s="1"/>
  <c r="M4" i="14"/>
  <c r="M21" i="14" s="1"/>
  <c r="K71" i="17" s="1"/>
  <c r="N4" i="14"/>
  <c r="AC4" i="14"/>
  <c r="AC21" i="14" s="1"/>
  <c r="AE4" i="14"/>
  <c r="AE21" i="14" s="1"/>
  <c r="AJ4" i="14"/>
  <c r="AJ21" i="14" s="1"/>
  <c r="AK4" i="14"/>
  <c r="AL4" i="14"/>
  <c r="AL21" i="14" s="1"/>
  <c r="AO4" i="14"/>
  <c r="AO21" i="14" s="1"/>
  <c r="AQ4" i="14"/>
  <c r="AT4" i="14"/>
  <c r="AT21" i="14" s="1"/>
  <c r="I5" i="14"/>
  <c r="K5" i="14"/>
  <c r="M5" i="14"/>
  <c r="N5" i="14"/>
  <c r="AC5" i="14"/>
  <c r="AE5" i="14"/>
  <c r="AI5" i="14"/>
  <c r="AK5" i="14"/>
  <c r="AL5" i="14"/>
  <c r="AO5" i="14"/>
  <c r="AQ5" i="14"/>
  <c r="AT5" i="14"/>
  <c r="I6" i="14"/>
  <c r="K6" i="14"/>
  <c r="M6" i="14"/>
  <c r="N6" i="14"/>
  <c r="AC6" i="14"/>
  <c r="AE6" i="14"/>
  <c r="AI6" i="14"/>
  <c r="AK6" i="14"/>
  <c r="AL6" i="14"/>
  <c r="AO6" i="14"/>
  <c r="AQ6" i="14"/>
  <c r="AT6" i="14"/>
  <c r="I7" i="14"/>
  <c r="K7" i="14"/>
  <c r="M7" i="14"/>
  <c r="N7" i="14"/>
  <c r="AC7" i="14"/>
  <c r="AE7" i="14"/>
  <c r="AI7" i="14"/>
  <c r="G7" i="14" s="1"/>
  <c r="AJ7" i="14" s="1"/>
  <c r="AK7" i="14"/>
  <c r="AL7" i="14"/>
  <c r="AO7" i="14"/>
  <c r="AQ7" i="14"/>
  <c r="AT7" i="14"/>
  <c r="G8" i="14"/>
  <c r="AJ8" i="14" s="1"/>
  <c r="I8" i="14"/>
  <c r="K8" i="14"/>
  <c r="M8" i="14"/>
  <c r="N8" i="14"/>
  <c r="AC8" i="14"/>
  <c r="AE8" i="14"/>
  <c r="AK8" i="14"/>
  <c r="AL8" i="14"/>
  <c r="AO8" i="14"/>
  <c r="AQ8" i="14"/>
  <c r="AT8" i="14"/>
  <c r="I9" i="14"/>
  <c r="K9" i="14"/>
  <c r="M9" i="14"/>
  <c r="N9" i="14"/>
  <c r="AC9" i="14"/>
  <c r="AE9" i="14"/>
  <c r="AI9" i="14"/>
  <c r="AK9" i="14"/>
  <c r="AL9" i="14"/>
  <c r="AO9" i="14"/>
  <c r="AQ9" i="14"/>
  <c r="AT9" i="14"/>
  <c r="G10" i="14"/>
  <c r="AJ10" i="14" s="1"/>
  <c r="I10" i="14"/>
  <c r="K10" i="14"/>
  <c r="M10" i="14"/>
  <c r="N10" i="14"/>
  <c r="AM10" i="14" s="1"/>
  <c r="AC10" i="14"/>
  <c r="AE10" i="14"/>
  <c r="AK10" i="14"/>
  <c r="AL10" i="14"/>
  <c r="AO10" i="14"/>
  <c r="AQ10" i="14"/>
  <c r="AT10" i="14"/>
  <c r="I11" i="14"/>
  <c r="K11" i="14"/>
  <c r="M11" i="14"/>
  <c r="N11" i="14"/>
  <c r="AC11" i="14"/>
  <c r="AE11" i="14"/>
  <c r="AI11" i="14"/>
  <c r="AK11" i="14"/>
  <c r="AL11" i="14"/>
  <c r="AO11" i="14"/>
  <c r="AQ11" i="14"/>
  <c r="AT11" i="14"/>
  <c r="I12" i="14"/>
  <c r="K12" i="14"/>
  <c r="M12" i="14"/>
  <c r="N12" i="14"/>
  <c r="AC12" i="14"/>
  <c r="AE12" i="14"/>
  <c r="AI12" i="14"/>
  <c r="G12" i="14" s="1"/>
  <c r="AJ12" i="14" s="1"/>
  <c r="AK12" i="14"/>
  <c r="AL12" i="14"/>
  <c r="AO12" i="14"/>
  <c r="AQ12" i="14"/>
  <c r="AT12" i="14"/>
  <c r="I13" i="14"/>
  <c r="K13" i="14"/>
  <c r="M13" i="14"/>
  <c r="N13" i="14"/>
  <c r="AC13" i="14"/>
  <c r="AE13" i="14"/>
  <c r="AI13" i="14"/>
  <c r="G13" i="14" s="1"/>
  <c r="AJ13" i="14" s="1"/>
  <c r="AK13" i="14"/>
  <c r="AL13" i="14"/>
  <c r="AO13" i="14"/>
  <c r="AQ13" i="14"/>
  <c r="AT13" i="14"/>
  <c r="W16" i="14"/>
  <c r="W18" i="14" s="1"/>
  <c r="AF16" i="14"/>
  <c r="AF18" i="14" s="1"/>
  <c r="AG16" i="14"/>
  <c r="AG18" i="14" s="1"/>
  <c r="AH16" i="14"/>
  <c r="AH18" i="14" s="1"/>
  <c r="AR16" i="14"/>
  <c r="AR18" i="14" s="1"/>
  <c r="P18" i="14"/>
  <c r="R18" i="14"/>
  <c r="P20" i="14"/>
  <c r="R20" i="14"/>
  <c r="W20" i="14"/>
  <c r="AC20" i="14"/>
  <c r="AF20" i="14"/>
  <c r="AG20" i="14"/>
  <c r="AH20" i="14"/>
  <c r="AS20" i="14"/>
  <c r="P21" i="14"/>
  <c r="R21" i="14"/>
  <c r="W21" i="14"/>
  <c r="AF21" i="14"/>
  <c r="AG21" i="14"/>
  <c r="AH21" i="14"/>
  <c r="AS21" i="14"/>
  <c r="W22" i="14"/>
  <c r="AF22" i="14"/>
  <c r="AG22" i="14"/>
  <c r="AH22" i="14"/>
  <c r="AS22" i="14"/>
  <c r="M3" i="11"/>
  <c r="N3" i="11"/>
  <c r="AC3" i="11"/>
  <c r="AE3" i="11"/>
  <c r="AI3" i="11"/>
  <c r="G3" i="11" s="1"/>
  <c r="AJ3" i="11"/>
  <c r="AK3" i="11"/>
  <c r="AL3" i="11"/>
  <c r="AO3" i="11"/>
  <c r="AQ3" i="11"/>
  <c r="AT3" i="11"/>
  <c r="I4" i="11"/>
  <c r="K4" i="11"/>
  <c r="M4" i="11"/>
  <c r="N4" i="11"/>
  <c r="AC4" i="11"/>
  <c r="AE4" i="11"/>
  <c r="AI4" i="11"/>
  <c r="G4" i="11" s="1"/>
  <c r="AK4" i="11"/>
  <c r="AL4" i="11"/>
  <c r="AO4" i="11"/>
  <c r="AQ4" i="11"/>
  <c r="AT4" i="11"/>
  <c r="I5" i="11"/>
  <c r="K5" i="11"/>
  <c r="M5" i="11"/>
  <c r="N5" i="11"/>
  <c r="AC5" i="11"/>
  <c r="AE5" i="11"/>
  <c r="AI5" i="11"/>
  <c r="AK5" i="11"/>
  <c r="AL5" i="11"/>
  <c r="AO5" i="11"/>
  <c r="AQ5" i="11"/>
  <c r="AT5" i="11"/>
  <c r="I6" i="11"/>
  <c r="K6" i="11"/>
  <c r="M6" i="11"/>
  <c r="N6" i="11"/>
  <c r="AC6" i="11"/>
  <c r="AE6" i="11"/>
  <c r="AI6" i="11"/>
  <c r="G6" i="11" s="1"/>
  <c r="AJ6" i="11" s="1"/>
  <c r="AK6" i="11"/>
  <c r="AL6" i="11"/>
  <c r="AO6" i="11"/>
  <c r="AQ6" i="11"/>
  <c r="AT6" i="11"/>
  <c r="I7" i="11"/>
  <c r="K7" i="11"/>
  <c r="M7" i="11"/>
  <c r="N7" i="11"/>
  <c r="AC7" i="11"/>
  <c r="AE7" i="11"/>
  <c r="AI7" i="11"/>
  <c r="G7" i="11" s="1"/>
  <c r="AJ7" i="11" s="1"/>
  <c r="AK7" i="11"/>
  <c r="AL7" i="11"/>
  <c r="AO7" i="11"/>
  <c r="AQ7" i="11"/>
  <c r="AT7" i="11"/>
  <c r="I8" i="11"/>
  <c r="K8" i="11"/>
  <c r="M8" i="11"/>
  <c r="N8" i="11"/>
  <c r="AC8" i="11"/>
  <c r="AE8" i="11"/>
  <c r="AI8" i="11"/>
  <c r="G8" i="11" s="1"/>
  <c r="AJ8" i="11" s="1"/>
  <c r="AK8" i="11"/>
  <c r="AL8" i="11"/>
  <c r="AO8" i="11"/>
  <c r="AQ8" i="11"/>
  <c r="AT8" i="11"/>
  <c r="I9" i="11"/>
  <c r="K9" i="11"/>
  <c r="M9" i="11"/>
  <c r="N9" i="11"/>
  <c r="AC9" i="11"/>
  <c r="AE9" i="11"/>
  <c r="AI9" i="11"/>
  <c r="G9" i="11" s="1"/>
  <c r="AJ9" i="11" s="1"/>
  <c r="AK9" i="11"/>
  <c r="AL9" i="11"/>
  <c r="AO9" i="11"/>
  <c r="AQ9" i="11"/>
  <c r="AT9" i="11"/>
  <c r="I10" i="11"/>
  <c r="K10" i="11"/>
  <c r="M10" i="11"/>
  <c r="N10" i="11"/>
  <c r="AC10" i="11"/>
  <c r="AE10" i="11"/>
  <c r="AI10" i="11"/>
  <c r="G10" i="11" s="1"/>
  <c r="AJ10" i="11" s="1"/>
  <c r="AK10" i="11"/>
  <c r="AL10" i="11"/>
  <c r="AO10" i="11"/>
  <c r="AQ10" i="11"/>
  <c r="AT10" i="11"/>
  <c r="I11" i="11"/>
  <c r="K11" i="11"/>
  <c r="M11" i="11"/>
  <c r="N11" i="11"/>
  <c r="AC11" i="11"/>
  <c r="AE11" i="11"/>
  <c r="AI11" i="11"/>
  <c r="G11" i="11" s="1"/>
  <c r="AJ11" i="11" s="1"/>
  <c r="AK11" i="11"/>
  <c r="AL11" i="11"/>
  <c r="AO11" i="11"/>
  <c r="AQ11" i="11"/>
  <c r="AT11" i="11"/>
  <c r="K12" i="11"/>
  <c r="M12" i="11"/>
  <c r="N12" i="11"/>
  <c r="AC12" i="11"/>
  <c r="AE12" i="11"/>
  <c r="AI12" i="11"/>
  <c r="AJ12" i="11"/>
  <c r="AK12" i="11"/>
  <c r="AL12" i="11"/>
  <c r="AO12" i="11"/>
  <c r="AQ12" i="11"/>
  <c r="AT12" i="11"/>
  <c r="I13" i="11"/>
  <c r="K13" i="11"/>
  <c r="M13" i="11"/>
  <c r="N13" i="11"/>
  <c r="AC13" i="11"/>
  <c r="AE13" i="11"/>
  <c r="AI13" i="11"/>
  <c r="G13" i="11" s="1"/>
  <c r="AJ13" i="11" s="1"/>
  <c r="AK13" i="11"/>
  <c r="AL13" i="11"/>
  <c r="AO13" i="11"/>
  <c r="AQ13" i="11"/>
  <c r="AT13" i="11"/>
  <c r="I14" i="11"/>
  <c r="K14" i="11"/>
  <c r="M14" i="11"/>
  <c r="N14" i="11"/>
  <c r="AC14" i="11"/>
  <c r="AE14" i="11"/>
  <c r="AI14" i="11"/>
  <c r="G14" i="11" s="1"/>
  <c r="AJ14" i="11" s="1"/>
  <c r="AK14" i="11"/>
  <c r="AL14" i="11"/>
  <c r="AO14" i="11"/>
  <c r="AQ14" i="11"/>
  <c r="AT14" i="11"/>
  <c r="I16" i="11"/>
  <c r="K16" i="11"/>
  <c r="M16" i="11"/>
  <c r="N16" i="11"/>
  <c r="AC16" i="11"/>
  <c r="AE16" i="11"/>
  <c r="AI16" i="11"/>
  <c r="G16" i="11" s="1"/>
  <c r="AJ16" i="11" s="1"/>
  <c r="AK16" i="11"/>
  <c r="AL16" i="11"/>
  <c r="AQ16" i="11"/>
  <c r="AT16" i="11"/>
  <c r="G17" i="11"/>
  <c r="I17" i="11"/>
  <c r="K17" i="11"/>
  <c r="M17" i="11"/>
  <c r="N17" i="11"/>
  <c r="O17" i="11" s="1"/>
  <c r="AC17" i="11"/>
  <c r="AE17" i="11"/>
  <c r="AJ17" i="11"/>
  <c r="AK17" i="11"/>
  <c r="AL17" i="11"/>
  <c r="AO17" i="11"/>
  <c r="AQ17" i="11"/>
  <c r="AT17" i="11"/>
  <c r="I18" i="11"/>
  <c r="K18" i="11"/>
  <c r="M18" i="11"/>
  <c r="N18" i="11"/>
  <c r="AC18" i="11"/>
  <c r="AE18" i="11"/>
  <c r="AI18" i="11"/>
  <c r="G18" i="11" s="1"/>
  <c r="AJ18" i="11" s="1"/>
  <c r="AK18" i="11"/>
  <c r="AL18" i="11"/>
  <c r="AO18" i="11"/>
  <c r="AQ18" i="11"/>
  <c r="AT18" i="11"/>
  <c r="W23" i="11"/>
  <c r="AF23" i="11"/>
  <c r="AG23" i="11"/>
  <c r="AH23" i="11"/>
  <c r="P23" i="11"/>
  <c r="R23" i="11"/>
  <c r="AR23" i="11"/>
  <c r="P26" i="11"/>
  <c r="R26" i="11"/>
  <c r="W26" i="11"/>
  <c r="AF26" i="11"/>
  <c r="AG26" i="11"/>
  <c r="AH26" i="11"/>
  <c r="AS26" i="11"/>
  <c r="I4" i="6"/>
  <c r="K4" i="6"/>
  <c r="M4" i="6"/>
  <c r="N4" i="6"/>
  <c r="AC4" i="6"/>
  <c r="AE4" i="6"/>
  <c r="AI4" i="6"/>
  <c r="G4" i="6" s="1"/>
  <c r="AK4" i="6"/>
  <c r="AL4" i="6"/>
  <c r="AO4" i="6"/>
  <c r="AQ4" i="6"/>
  <c r="AT4" i="6"/>
  <c r="G5" i="6"/>
  <c r="I5" i="6"/>
  <c r="K5" i="6"/>
  <c r="M5" i="6"/>
  <c r="N5" i="6"/>
  <c r="O5" i="6" s="1"/>
  <c r="AC5" i="6"/>
  <c r="AE5" i="6"/>
  <c r="AJ5" i="6"/>
  <c r="AK5" i="6"/>
  <c r="AL5" i="6"/>
  <c r="AO5" i="6"/>
  <c r="AQ5" i="6"/>
  <c r="AT5" i="6"/>
  <c r="I6" i="6"/>
  <c r="K6" i="6"/>
  <c r="M6" i="6"/>
  <c r="N6" i="6"/>
  <c r="AC6" i="6"/>
  <c r="AE6" i="6"/>
  <c r="AI6" i="6"/>
  <c r="AK6" i="6"/>
  <c r="AL6" i="6"/>
  <c r="AO6" i="6"/>
  <c r="AQ6" i="6"/>
  <c r="AT6" i="6"/>
  <c r="I7" i="6"/>
  <c r="K7" i="6"/>
  <c r="M7" i="6"/>
  <c r="N7" i="6"/>
  <c r="AC7" i="6"/>
  <c r="AE7" i="6"/>
  <c r="AI7" i="6"/>
  <c r="AK7" i="6"/>
  <c r="AL7" i="6"/>
  <c r="AO7" i="6"/>
  <c r="AQ7" i="6"/>
  <c r="AT7" i="6"/>
  <c r="I8" i="6"/>
  <c r="K8" i="6"/>
  <c r="M8" i="6"/>
  <c r="N8" i="6"/>
  <c r="AC8" i="6"/>
  <c r="AE8" i="6"/>
  <c r="AI8" i="6"/>
  <c r="AK8" i="6"/>
  <c r="AL8" i="6"/>
  <c r="AO8" i="6"/>
  <c r="AQ8" i="6"/>
  <c r="AT8" i="6"/>
  <c r="P14" i="6"/>
  <c r="W14" i="6"/>
  <c r="AF14" i="6"/>
  <c r="AG14" i="6"/>
  <c r="AH14" i="6"/>
  <c r="AR14" i="6"/>
  <c r="R14" i="6"/>
  <c r="P18" i="6"/>
  <c r="R18" i="6"/>
  <c r="W18" i="6"/>
  <c r="AF18" i="6"/>
  <c r="AG18" i="6"/>
  <c r="AH18" i="6"/>
  <c r="AS18" i="6"/>
  <c r="G3" i="7"/>
  <c r="I3" i="7"/>
  <c r="K3" i="7"/>
  <c r="M3" i="7"/>
  <c r="N3" i="7"/>
  <c r="AC3" i="7"/>
  <c r="AE3" i="7"/>
  <c r="AJ3" i="7"/>
  <c r="AK3" i="7"/>
  <c r="AL3" i="7"/>
  <c r="AO3" i="7"/>
  <c r="AO16" i="7" s="1"/>
  <c r="AQ3" i="7"/>
  <c r="AQ16" i="7" s="1"/>
  <c r="AT3" i="7"/>
  <c r="M4" i="7"/>
  <c r="N4" i="7"/>
  <c r="AC4" i="7"/>
  <c r="AE4" i="7"/>
  <c r="G4" i="7"/>
  <c r="AJ4" i="7"/>
  <c r="AK4" i="7"/>
  <c r="AL4" i="7"/>
  <c r="AO4" i="7"/>
  <c r="AQ4" i="7"/>
  <c r="AT4" i="7"/>
  <c r="I5" i="7"/>
  <c r="K5" i="7"/>
  <c r="M5" i="7"/>
  <c r="N5" i="7"/>
  <c r="AC5" i="7"/>
  <c r="AE5" i="7"/>
  <c r="AI5" i="7"/>
  <c r="G5" i="7" s="1"/>
  <c r="AJ5" i="7" s="1"/>
  <c r="AK5" i="7"/>
  <c r="AL5" i="7"/>
  <c r="AO5" i="7"/>
  <c r="AQ5" i="7"/>
  <c r="AT5" i="7"/>
  <c r="I6" i="7"/>
  <c r="K6" i="7"/>
  <c r="M6" i="7"/>
  <c r="N6" i="7"/>
  <c r="AC6" i="7"/>
  <c r="AE6" i="7"/>
  <c r="AI6" i="7"/>
  <c r="AK6" i="7"/>
  <c r="AL6" i="7"/>
  <c r="AO6" i="7"/>
  <c r="AQ6" i="7"/>
  <c r="AT6" i="7"/>
  <c r="I7" i="7"/>
  <c r="K7" i="7"/>
  <c r="M7" i="7"/>
  <c r="N7" i="7"/>
  <c r="AC7" i="7"/>
  <c r="AE7" i="7"/>
  <c r="AI7" i="7"/>
  <c r="G7" i="7" s="1"/>
  <c r="AJ7" i="7" s="1"/>
  <c r="AK7" i="7"/>
  <c r="AL7" i="7"/>
  <c r="AO7" i="7"/>
  <c r="AQ7" i="7"/>
  <c r="AT7" i="7"/>
  <c r="G8" i="7"/>
  <c r="AJ8" i="7" s="1"/>
  <c r="I8" i="7"/>
  <c r="K8" i="7"/>
  <c r="M8" i="7"/>
  <c r="N8" i="7"/>
  <c r="AM8" i="7" s="1"/>
  <c r="AC8" i="7"/>
  <c r="AE8" i="7"/>
  <c r="AK8" i="7"/>
  <c r="AL8" i="7"/>
  <c r="AO8" i="7"/>
  <c r="AQ8" i="7"/>
  <c r="AT8" i="7"/>
  <c r="I9" i="7"/>
  <c r="K9" i="7"/>
  <c r="M9" i="7"/>
  <c r="N9" i="7"/>
  <c r="AC9" i="7"/>
  <c r="AE9" i="7"/>
  <c r="AI9" i="7"/>
  <c r="AK9" i="7"/>
  <c r="AL9" i="7"/>
  <c r="AO9" i="7"/>
  <c r="AQ9" i="7"/>
  <c r="AT9" i="7"/>
  <c r="P13" i="7"/>
  <c r="W11" i="7"/>
  <c r="W13" i="7" s="1"/>
  <c r="AF11" i="7"/>
  <c r="AF13" i="7" s="1"/>
  <c r="AG11" i="7"/>
  <c r="AG13" i="7" s="1"/>
  <c r="AH11" i="7"/>
  <c r="AH13" i="7" s="1"/>
  <c r="AR11" i="7"/>
  <c r="AR13" i="7" s="1"/>
  <c r="R13" i="7"/>
  <c r="P16" i="7"/>
  <c r="R16" i="7"/>
  <c r="W16" i="7"/>
  <c r="AF16" i="7"/>
  <c r="AG16" i="7"/>
  <c r="AH16" i="7"/>
  <c r="AS16" i="7"/>
  <c r="P17" i="7"/>
  <c r="R17" i="7"/>
  <c r="W17" i="7"/>
  <c r="AF17" i="7"/>
  <c r="AG17" i="7"/>
  <c r="AH17" i="7"/>
  <c r="AS17" i="7"/>
  <c r="G3" i="9"/>
  <c r="I3" i="9"/>
  <c r="K3" i="9"/>
  <c r="M3" i="9"/>
  <c r="O3" i="9"/>
  <c r="AC3" i="9"/>
  <c r="AE3" i="9"/>
  <c r="AJ3" i="9"/>
  <c r="AK3" i="9"/>
  <c r="AL3" i="9"/>
  <c r="AM3" i="9"/>
  <c r="AO3" i="9"/>
  <c r="AO16" i="9" s="1"/>
  <c r="AQ3" i="9"/>
  <c r="AT3" i="9"/>
  <c r="G4" i="9"/>
  <c r="AJ4" i="9" s="1"/>
  <c r="I4" i="9"/>
  <c r="K4" i="9"/>
  <c r="M4" i="9"/>
  <c r="N4" i="9"/>
  <c r="AM4" i="9" s="1"/>
  <c r="AC4" i="9"/>
  <c r="AE4" i="9"/>
  <c r="AK4" i="9"/>
  <c r="AL4" i="9"/>
  <c r="AO4" i="9"/>
  <c r="AQ4" i="9"/>
  <c r="AT4" i="9"/>
  <c r="I5" i="9"/>
  <c r="K5" i="9"/>
  <c r="M5" i="9"/>
  <c r="N5" i="9"/>
  <c r="AC5" i="9"/>
  <c r="AE5" i="9"/>
  <c r="AI5" i="9"/>
  <c r="G5" i="9" s="1"/>
  <c r="AK5" i="9"/>
  <c r="AL5" i="9"/>
  <c r="AO5" i="9"/>
  <c r="AQ5" i="9"/>
  <c r="AT5" i="9"/>
  <c r="I6" i="9"/>
  <c r="K6" i="9"/>
  <c r="M6" i="9"/>
  <c r="N6" i="9"/>
  <c r="AC6" i="9"/>
  <c r="AE6" i="9"/>
  <c r="AI6" i="9"/>
  <c r="G6" i="9" s="1"/>
  <c r="AJ6" i="9" s="1"/>
  <c r="AK6" i="9"/>
  <c r="AL6" i="9"/>
  <c r="AO6" i="9"/>
  <c r="AQ6" i="9"/>
  <c r="AT6" i="9"/>
  <c r="I7" i="9"/>
  <c r="K7" i="9"/>
  <c r="M7" i="9"/>
  <c r="N7" i="9"/>
  <c r="AC7" i="9"/>
  <c r="AE7" i="9"/>
  <c r="AI7" i="9"/>
  <c r="G7" i="9" s="1"/>
  <c r="AJ7" i="9" s="1"/>
  <c r="AK7" i="9"/>
  <c r="AL7" i="9"/>
  <c r="AO7" i="9"/>
  <c r="AQ7" i="9"/>
  <c r="AT7" i="9"/>
  <c r="I8" i="9"/>
  <c r="K8" i="9"/>
  <c r="M8" i="9"/>
  <c r="N8" i="9"/>
  <c r="AC8" i="9"/>
  <c r="AE8" i="9"/>
  <c r="AI8" i="9"/>
  <c r="G8" i="9" s="1"/>
  <c r="AJ8" i="9" s="1"/>
  <c r="AK8" i="9"/>
  <c r="AL8" i="9"/>
  <c r="AO8" i="9"/>
  <c r="AQ8" i="9"/>
  <c r="AT8" i="9"/>
  <c r="K9" i="9"/>
  <c r="M9" i="9"/>
  <c r="N9" i="9"/>
  <c r="AC9" i="9"/>
  <c r="AE9" i="9"/>
  <c r="AI9" i="9"/>
  <c r="AJ9" i="9"/>
  <c r="AK9" i="9"/>
  <c r="AL9" i="9"/>
  <c r="AO9" i="9"/>
  <c r="AQ9" i="9"/>
  <c r="AT9" i="9"/>
  <c r="K10" i="9"/>
  <c r="M10" i="9"/>
  <c r="N10" i="9"/>
  <c r="AC10" i="9"/>
  <c r="AE10" i="9"/>
  <c r="AI10" i="9"/>
  <c r="I10" i="9" s="1"/>
  <c r="AJ10" i="9"/>
  <c r="AK10" i="9"/>
  <c r="AL10" i="9"/>
  <c r="AO10" i="9"/>
  <c r="AQ10" i="9"/>
  <c r="AT10" i="9"/>
  <c r="I11" i="9"/>
  <c r="K11" i="9"/>
  <c r="M11" i="9"/>
  <c r="N11" i="9"/>
  <c r="AC11" i="9"/>
  <c r="AE11" i="9"/>
  <c r="AI11" i="9"/>
  <c r="G11" i="9" s="1"/>
  <c r="AJ11" i="9" s="1"/>
  <c r="AK11" i="9"/>
  <c r="AL11" i="9"/>
  <c r="AO11" i="9"/>
  <c r="AQ11" i="9"/>
  <c r="AT11" i="9"/>
  <c r="I12" i="9"/>
  <c r="K12" i="9"/>
  <c r="M12" i="9"/>
  <c r="N12" i="9"/>
  <c r="AC12" i="9"/>
  <c r="AE12" i="9"/>
  <c r="AI12" i="9"/>
  <c r="AK12" i="9"/>
  <c r="AL12" i="9"/>
  <c r="AO12" i="9"/>
  <c r="AQ12" i="9"/>
  <c r="AT12" i="9"/>
  <c r="G13" i="9"/>
  <c r="AJ13" i="9" s="1"/>
  <c r="I13" i="9"/>
  <c r="K13" i="9"/>
  <c r="M13" i="9"/>
  <c r="N13" i="9"/>
  <c r="AC13" i="9"/>
  <c r="AE13" i="9"/>
  <c r="AK13" i="9"/>
  <c r="AL13" i="9"/>
  <c r="AO13" i="9"/>
  <c r="AQ13" i="9"/>
  <c r="AT13" i="9"/>
  <c r="P17" i="9"/>
  <c r="W15" i="9"/>
  <c r="W17" i="9" s="1"/>
  <c r="AF15" i="9"/>
  <c r="AF17" i="9" s="1"/>
  <c r="AG15" i="9"/>
  <c r="AG17" i="9" s="1"/>
  <c r="AH15" i="9"/>
  <c r="AH17" i="9" s="1"/>
  <c r="AR15" i="9"/>
  <c r="AR17" i="9" s="1"/>
  <c r="AQ16" i="9"/>
  <c r="R17" i="9"/>
  <c r="P21" i="9"/>
  <c r="R21" i="9"/>
  <c r="W21" i="9"/>
  <c r="AF21" i="9"/>
  <c r="AG21" i="9"/>
  <c r="AH21" i="9"/>
  <c r="AS21" i="9"/>
  <c r="M3" i="3"/>
  <c r="N3" i="3"/>
  <c r="AC3" i="3"/>
  <c r="AE3" i="3"/>
  <c r="AI3" i="3"/>
  <c r="I3" i="3" s="1"/>
  <c r="AJ3" i="3"/>
  <c r="AK3" i="3"/>
  <c r="AL3" i="3"/>
  <c r="AO3" i="3"/>
  <c r="AQ3" i="3"/>
  <c r="AT3" i="3"/>
  <c r="M4" i="3"/>
  <c r="N4" i="3"/>
  <c r="AC4" i="3"/>
  <c r="AE4" i="3"/>
  <c r="AI4" i="3"/>
  <c r="I4" i="3" s="1"/>
  <c r="AJ4" i="3"/>
  <c r="AK4" i="3"/>
  <c r="AL4" i="3"/>
  <c r="AO4" i="3"/>
  <c r="AQ4" i="3"/>
  <c r="AT4" i="3"/>
  <c r="M5" i="3"/>
  <c r="N5" i="3"/>
  <c r="AC5" i="3"/>
  <c r="AE5" i="3"/>
  <c r="I5" i="3"/>
  <c r="AJ5" i="3"/>
  <c r="AK5" i="3"/>
  <c r="AL5" i="3"/>
  <c r="AO5" i="3"/>
  <c r="AQ5" i="3"/>
  <c r="AT5" i="3"/>
  <c r="I6" i="3"/>
  <c r="K6" i="3"/>
  <c r="M6" i="3"/>
  <c r="N6" i="3"/>
  <c r="AC6" i="3"/>
  <c r="AE6" i="3"/>
  <c r="AI6" i="3"/>
  <c r="AK6" i="3"/>
  <c r="AL6" i="3"/>
  <c r="AO6" i="3"/>
  <c r="AQ6" i="3"/>
  <c r="AT6" i="3"/>
  <c r="G7" i="3"/>
  <c r="AJ7" i="3" s="1"/>
  <c r="I7" i="3"/>
  <c r="K7" i="3"/>
  <c r="M7" i="3"/>
  <c r="N7" i="3"/>
  <c r="AC7" i="3"/>
  <c r="AE7" i="3"/>
  <c r="AK7" i="3"/>
  <c r="AL7" i="3"/>
  <c r="AO7" i="3"/>
  <c r="AQ7" i="3"/>
  <c r="AT7" i="3"/>
  <c r="G8" i="3"/>
  <c r="AJ8" i="3" s="1"/>
  <c r="I8" i="3"/>
  <c r="K8" i="3"/>
  <c r="M8" i="3"/>
  <c r="N8" i="3"/>
  <c r="O8" i="3" s="1"/>
  <c r="AC8" i="3"/>
  <c r="AE8" i="3"/>
  <c r="AK8" i="3"/>
  <c r="AL8" i="3"/>
  <c r="AO8" i="3"/>
  <c r="AQ8" i="3"/>
  <c r="AT8" i="3"/>
  <c r="G9" i="3"/>
  <c r="AJ9" i="3" s="1"/>
  <c r="I9" i="3"/>
  <c r="K9" i="3"/>
  <c r="M9" i="3"/>
  <c r="N9" i="3"/>
  <c r="AC9" i="3"/>
  <c r="AE9" i="3"/>
  <c r="AK9" i="3"/>
  <c r="AL9" i="3"/>
  <c r="AO9" i="3"/>
  <c r="AQ9" i="3"/>
  <c r="AT9" i="3"/>
  <c r="I10" i="3"/>
  <c r="K10" i="3"/>
  <c r="M10" i="3"/>
  <c r="N10" i="3"/>
  <c r="AC10" i="3"/>
  <c r="AE10" i="3"/>
  <c r="AK10" i="3"/>
  <c r="AL10" i="3"/>
  <c r="AO10" i="3"/>
  <c r="AQ10" i="3"/>
  <c r="AT10" i="3"/>
  <c r="I11" i="3"/>
  <c r="K11" i="3"/>
  <c r="M11" i="3"/>
  <c r="N11" i="3"/>
  <c r="AC11" i="3"/>
  <c r="AE11" i="3"/>
  <c r="AI11" i="3"/>
  <c r="AK11" i="3"/>
  <c r="AL11" i="3"/>
  <c r="AO11" i="3"/>
  <c r="AQ11" i="3"/>
  <c r="AT11" i="3"/>
  <c r="I12" i="3"/>
  <c r="K12" i="3"/>
  <c r="M12" i="3"/>
  <c r="N12" i="3"/>
  <c r="AC12" i="3"/>
  <c r="AE12" i="3"/>
  <c r="AI12" i="3"/>
  <c r="AK12" i="3"/>
  <c r="AL12" i="3"/>
  <c r="AO12" i="3"/>
  <c r="AQ12" i="3"/>
  <c r="AT12" i="3"/>
  <c r="G13" i="3"/>
  <c r="AJ13" i="3" s="1"/>
  <c r="I13" i="3"/>
  <c r="K13" i="3"/>
  <c r="M13" i="3"/>
  <c r="N13" i="3"/>
  <c r="O13" i="3" s="1"/>
  <c r="AC13" i="3"/>
  <c r="AE13" i="3"/>
  <c r="AK13" i="3"/>
  <c r="AL13" i="3"/>
  <c r="AO13" i="3"/>
  <c r="AQ13" i="3"/>
  <c r="AT13" i="3"/>
  <c r="G14" i="3"/>
  <c r="AJ14" i="3" s="1"/>
  <c r="I14" i="3"/>
  <c r="K14" i="3"/>
  <c r="M14" i="3"/>
  <c r="N14" i="3"/>
  <c r="AC14" i="3"/>
  <c r="AE14" i="3"/>
  <c r="AK14" i="3"/>
  <c r="AL14" i="3"/>
  <c r="AO14" i="3"/>
  <c r="AQ14" i="3"/>
  <c r="AT14" i="3"/>
  <c r="I15" i="3"/>
  <c r="K15" i="3"/>
  <c r="M15" i="3"/>
  <c r="N15" i="3"/>
  <c r="AC15" i="3"/>
  <c r="AE15" i="3"/>
  <c r="AI15" i="3"/>
  <c r="G15" i="3" s="1"/>
  <c r="AJ15" i="3" s="1"/>
  <c r="AK15" i="3"/>
  <c r="AL15" i="3"/>
  <c r="AQ15" i="3"/>
  <c r="AT15" i="3"/>
  <c r="I16" i="3"/>
  <c r="K16" i="3"/>
  <c r="M16" i="3"/>
  <c r="N16" i="3"/>
  <c r="AC16" i="3"/>
  <c r="AE16" i="3"/>
  <c r="AI16" i="3"/>
  <c r="AK16" i="3"/>
  <c r="AL16" i="3"/>
  <c r="AO16" i="3"/>
  <c r="AQ16" i="3"/>
  <c r="AT16" i="3"/>
  <c r="I17" i="3"/>
  <c r="K17" i="3"/>
  <c r="M17" i="3"/>
  <c r="N17" i="3"/>
  <c r="AC17" i="3"/>
  <c r="AE17" i="3"/>
  <c r="AI17" i="3"/>
  <c r="G17" i="3" s="1"/>
  <c r="AJ17" i="3" s="1"/>
  <c r="AK17" i="3"/>
  <c r="AL17" i="3"/>
  <c r="AO17" i="3"/>
  <c r="AQ17" i="3"/>
  <c r="AT17" i="3"/>
  <c r="P22" i="3"/>
  <c r="R22" i="3"/>
  <c r="AF22" i="3"/>
  <c r="AG22" i="3"/>
  <c r="AH22" i="3"/>
  <c r="AR22" i="3"/>
  <c r="W22" i="3"/>
  <c r="P25" i="3"/>
  <c r="R25" i="3"/>
  <c r="W25" i="3"/>
  <c r="AF25" i="3"/>
  <c r="AG25" i="3"/>
  <c r="AH25" i="3"/>
  <c r="AN25" i="3"/>
  <c r="AP25" i="3"/>
  <c r="AS25" i="3"/>
  <c r="W26" i="3"/>
  <c r="AF26" i="3"/>
  <c r="AG26" i="3"/>
  <c r="AH26" i="3"/>
  <c r="AN26" i="3"/>
  <c r="AP26" i="3"/>
  <c r="AS26" i="3"/>
  <c r="G3" i="12"/>
  <c r="G17" i="12" s="1"/>
  <c r="K3" i="12"/>
  <c r="K17" i="12" s="1"/>
  <c r="I60" i="17" s="1"/>
  <c r="M3" i="12"/>
  <c r="N3" i="12"/>
  <c r="AC3" i="12"/>
  <c r="AC17" i="12" s="1"/>
  <c r="AE3" i="12"/>
  <c r="AE17" i="12" s="1"/>
  <c r="AI3" i="12"/>
  <c r="I3" i="12" s="1"/>
  <c r="I17" i="12" s="1"/>
  <c r="AJ3" i="12"/>
  <c r="AJ17" i="12" s="1"/>
  <c r="AK3" i="12"/>
  <c r="AK17" i="12" s="1"/>
  <c r="AL3" i="12"/>
  <c r="AL17" i="12" s="1"/>
  <c r="AO3" i="12"/>
  <c r="AQ3" i="12"/>
  <c r="AT3" i="12"/>
  <c r="AT17" i="12" s="1"/>
  <c r="I4" i="12"/>
  <c r="K4" i="12"/>
  <c r="M4" i="12"/>
  <c r="N4" i="12"/>
  <c r="AC4" i="12"/>
  <c r="AE4" i="12"/>
  <c r="AI4" i="12"/>
  <c r="G4" i="12" s="1"/>
  <c r="AJ4" i="12" s="1"/>
  <c r="AK4" i="12"/>
  <c r="AL4" i="12"/>
  <c r="AO4" i="12"/>
  <c r="AQ4" i="12"/>
  <c r="AT4" i="12"/>
  <c r="I5" i="12"/>
  <c r="K5" i="12"/>
  <c r="M5" i="12"/>
  <c r="N5" i="12"/>
  <c r="AC5" i="12"/>
  <c r="AE5" i="12"/>
  <c r="AI5" i="12"/>
  <c r="AK5" i="12"/>
  <c r="AL5" i="12"/>
  <c r="AO5" i="12"/>
  <c r="AQ5" i="12"/>
  <c r="AT5" i="12"/>
  <c r="I6" i="12"/>
  <c r="K6" i="12"/>
  <c r="M6" i="12"/>
  <c r="N6" i="12"/>
  <c r="AC6" i="12"/>
  <c r="AE6" i="12"/>
  <c r="AI6" i="12"/>
  <c r="AK6" i="12"/>
  <c r="AL6" i="12"/>
  <c r="AO6" i="12"/>
  <c r="AQ6" i="12"/>
  <c r="AT6" i="12"/>
  <c r="I7" i="12"/>
  <c r="K7" i="12"/>
  <c r="M7" i="12"/>
  <c r="N7" i="12"/>
  <c r="AC7" i="12"/>
  <c r="AE7" i="12"/>
  <c r="AI7" i="12"/>
  <c r="AK7" i="12"/>
  <c r="AL7" i="12"/>
  <c r="AO7" i="12"/>
  <c r="AQ7" i="12"/>
  <c r="AT7" i="12"/>
  <c r="I8" i="12"/>
  <c r="K8" i="12"/>
  <c r="M8" i="12"/>
  <c r="N8" i="12"/>
  <c r="AC8" i="12"/>
  <c r="AE8" i="12"/>
  <c r="AI8" i="12"/>
  <c r="G8" i="12" s="1"/>
  <c r="AJ8" i="12" s="1"/>
  <c r="AK8" i="12"/>
  <c r="AL8" i="12"/>
  <c r="AO8" i="12"/>
  <c r="AQ8" i="12"/>
  <c r="AT8" i="12"/>
  <c r="I9" i="12"/>
  <c r="K9" i="12"/>
  <c r="M9" i="12"/>
  <c r="N9" i="12"/>
  <c r="AC9" i="12"/>
  <c r="AE9" i="12"/>
  <c r="G9" i="12"/>
  <c r="AJ9" i="12" s="1"/>
  <c r="AK9" i="12"/>
  <c r="AL9" i="12"/>
  <c r="AO9" i="12"/>
  <c r="AQ9" i="12"/>
  <c r="AT9" i="12"/>
  <c r="I10" i="12"/>
  <c r="K10" i="12"/>
  <c r="M10" i="12"/>
  <c r="N10" i="12"/>
  <c r="AC10" i="12"/>
  <c r="AE10" i="12"/>
  <c r="AI10" i="12"/>
  <c r="AK10" i="12"/>
  <c r="AL10" i="12"/>
  <c r="AO10" i="12"/>
  <c r="AQ10" i="12"/>
  <c r="AT10" i="12"/>
  <c r="I11" i="12"/>
  <c r="K11" i="12"/>
  <c r="M11" i="12"/>
  <c r="N11" i="12"/>
  <c r="AC11" i="12"/>
  <c r="AE11" i="12"/>
  <c r="AI11" i="12"/>
  <c r="AK11" i="12"/>
  <c r="AL11" i="12"/>
  <c r="AO11" i="12"/>
  <c r="AQ11" i="12"/>
  <c r="AT11" i="12"/>
  <c r="P15" i="12"/>
  <c r="W13" i="12"/>
  <c r="W15" i="12" s="1"/>
  <c r="AF13" i="12"/>
  <c r="AF15" i="12" s="1"/>
  <c r="AG13" i="12"/>
  <c r="AG15" i="12" s="1"/>
  <c r="AH13" i="12"/>
  <c r="AH15" i="12" s="1"/>
  <c r="AR13" i="12"/>
  <c r="AR15" i="12" s="1"/>
  <c r="P17" i="12"/>
  <c r="R17" i="12"/>
  <c r="W17" i="12"/>
  <c r="AF17" i="12"/>
  <c r="AG17" i="12"/>
  <c r="AH17" i="12"/>
  <c r="AS17" i="12"/>
  <c r="P19" i="12"/>
  <c r="R19" i="12"/>
  <c r="W19" i="12"/>
  <c r="AF19" i="12"/>
  <c r="AG19" i="12"/>
  <c r="AH19" i="12"/>
  <c r="AS19" i="12"/>
  <c r="G3" i="4"/>
  <c r="I3" i="4"/>
  <c r="K3" i="4"/>
  <c r="M3" i="4"/>
  <c r="N3" i="4"/>
  <c r="AM3" i="4" s="1"/>
  <c r="AC3" i="4"/>
  <c r="AE3" i="4"/>
  <c r="AJ3" i="4"/>
  <c r="AK3" i="4"/>
  <c r="AL3" i="4"/>
  <c r="AO3" i="4"/>
  <c r="AQ3" i="4"/>
  <c r="AT3" i="4"/>
  <c r="G4" i="4"/>
  <c r="I4" i="4"/>
  <c r="K4" i="4"/>
  <c r="M4" i="4"/>
  <c r="N4" i="4"/>
  <c r="AC4" i="4"/>
  <c r="AE4" i="4"/>
  <c r="AJ4" i="4"/>
  <c r="AK4" i="4"/>
  <c r="AL4" i="4"/>
  <c r="AO4" i="4"/>
  <c r="AQ4" i="4"/>
  <c r="AT4" i="4"/>
  <c r="G5" i="4"/>
  <c r="AJ5" i="4" s="1"/>
  <c r="I5" i="4"/>
  <c r="K5" i="4"/>
  <c r="M5" i="4"/>
  <c r="N5" i="4"/>
  <c r="AM5" i="4" s="1"/>
  <c r="AC5" i="4"/>
  <c r="AE5" i="4"/>
  <c r="AK5" i="4"/>
  <c r="AL5" i="4"/>
  <c r="AO5" i="4"/>
  <c r="AQ5" i="4"/>
  <c r="AT5" i="4"/>
  <c r="I6" i="4"/>
  <c r="K6" i="4"/>
  <c r="M6" i="4"/>
  <c r="N6" i="4"/>
  <c r="O6" i="4" s="1"/>
  <c r="AC6" i="4"/>
  <c r="AE6" i="4"/>
  <c r="G6" i="4"/>
  <c r="AK6" i="4"/>
  <c r="AL6" i="4"/>
  <c r="AO6" i="4"/>
  <c r="AQ6" i="4"/>
  <c r="AT6" i="4"/>
  <c r="P10" i="4"/>
  <c r="R10" i="4"/>
  <c r="W8" i="4"/>
  <c r="W10" i="4" s="1"/>
  <c r="AF8" i="4"/>
  <c r="AF10" i="4" s="1"/>
  <c r="AG8" i="4"/>
  <c r="AG10" i="4" s="1"/>
  <c r="AH8" i="4"/>
  <c r="AH10" i="4" s="1"/>
  <c r="AR8" i="4"/>
  <c r="AR10" i="4" s="1"/>
  <c r="L13" i="4"/>
  <c r="P13" i="4"/>
  <c r="F6" i="19" s="1"/>
  <c r="F17" i="19" s="1"/>
  <c r="R13" i="4"/>
  <c r="W13" i="4"/>
  <c r="AF13" i="4"/>
  <c r="AG13" i="4"/>
  <c r="AH13" i="4"/>
  <c r="AS13" i="4"/>
  <c r="P14" i="4"/>
  <c r="G6" i="19" s="1"/>
  <c r="G17" i="19" s="1"/>
  <c r="R14" i="4"/>
  <c r="W14" i="4"/>
  <c r="AF14" i="4"/>
  <c r="AG14" i="4"/>
  <c r="AH14" i="4"/>
  <c r="AS14" i="4"/>
  <c r="G3" i="5"/>
  <c r="G13" i="5" s="1"/>
  <c r="I3" i="5"/>
  <c r="I13" i="5" s="1"/>
  <c r="K3" i="5"/>
  <c r="K13" i="5" s="1"/>
  <c r="I26" i="17" s="1"/>
  <c r="M3" i="5"/>
  <c r="N3" i="5"/>
  <c r="O3" i="5" s="1"/>
  <c r="O13" i="5" s="1"/>
  <c r="AC3" i="5"/>
  <c r="AE3" i="5"/>
  <c r="AE13" i="5" s="1"/>
  <c r="AJ3" i="5"/>
  <c r="AJ13" i="5" s="1"/>
  <c r="AK3" i="5"/>
  <c r="AK13" i="5" s="1"/>
  <c r="AL3" i="5"/>
  <c r="AL13" i="5" s="1"/>
  <c r="AO3" i="5"/>
  <c r="AO13" i="5" s="1"/>
  <c r="AQ3" i="5"/>
  <c r="AQ13" i="5" s="1"/>
  <c r="AT3" i="5"/>
  <c r="AT13" i="5" s="1"/>
  <c r="I4" i="5"/>
  <c r="K4" i="5"/>
  <c r="M4" i="5"/>
  <c r="N4" i="5"/>
  <c r="AC4" i="5"/>
  <c r="AE4" i="5"/>
  <c r="AI4" i="5"/>
  <c r="G4" i="5" s="1"/>
  <c r="AK4" i="5"/>
  <c r="AL4" i="5"/>
  <c r="AO4" i="5"/>
  <c r="AQ4" i="5"/>
  <c r="AT4" i="5"/>
  <c r="I5" i="5"/>
  <c r="K5" i="5"/>
  <c r="M5" i="5"/>
  <c r="N5" i="5"/>
  <c r="AC5" i="5"/>
  <c r="AE5" i="5"/>
  <c r="AI5" i="5"/>
  <c r="AK5" i="5"/>
  <c r="AL5" i="5"/>
  <c r="AO5" i="5"/>
  <c r="AQ5" i="5"/>
  <c r="AT5" i="5"/>
  <c r="G6" i="5"/>
  <c r="AJ6" i="5" s="1"/>
  <c r="I6" i="5"/>
  <c r="K6" i="5"/>
  <c r="M6" i="5"/>
  <c r="N6" i="5"/>
  <c r="O6" i="5" s="1"/>
  <c r="AC6" i="5"/>
  <c r="AE6" i="5"/>
  <c r="AK6" i="5"/>
  <c r="AL6" i="5"/>
  <c r="AO6" i="5"/>
  <c r="AQ6" i="5"/>
  <c r="AT6" i="5"/>
  <c r="P10" i="5"/>
  <c r="R10" i="5"/>
  <c r="W8" i="5"/>
  <c r="W10" i="5" s="1"/>
  <c r="AF8" i="5"/>
  <c r="AF10" i="5" s="1"/>
  <c r="AG8" i="5"/>
  <c r="AG10" i="5" s="1"/>
  <c r="AH8" i="5"/>
  <c r="AH10" i="5" s="1"/>
  <c r="AR8" i="5"/>
  <c r="AR10" i="5" s="1"/>
  <c r="P13" i="5"/>
  <c r="R13" i="5"/>
  <c r="W13" i="5"/>
  <c r="AF13" i="5"/>
  <c r="AG13" i="5"/>
  <c r="AH13" i="5"/>
  <c r="AS13" i="5"/>
  <c r="P14" i="5"/>
  <c r="R14" i="5"/>
  <c r="W14" i="5"/>
  <c r="AF14" i="5"/>
  <c r="AG14" i="5"/>
  <c r="AH14" i="5"/>
  <c r="AS14" i="5"/>
  <c r="AK20" i="3" l="1"/>
  <c r="K27" i="11"/>
  <c r="M26" i="11"/>
  <c r="K56" i="17" s="1"/>
  <c r="L21" i="11"/>
  <c r="L23" i="11" s="1"/>
  <c r="G13" i="16" s="1"/>
  <c r="AP20" i="3"/>
  <c r="AL27" i="11"/>
  <c r="AC27" i="11"/>
  <c r="AL26" i="11"/>
  <c r="AL21" i="11"/>
  <c r="AE26" i="11"/>
  <c r="AD21" i="11"/>
  <c r="AT20" i="3"/>
  <c r="AT22" i="3" s="1"/>
  <c r="I22" i="14"/>
  <c r="H20" i="3"/>
  <c r="L20" i="3"/>
  <c r="AN12" i="6"/>
  <c r="AN14" i="6" s="1"/>
  <c r="AD12" i="6"/>
  <c r="J12" i="6"/>
  <c r="AT27" i="11"/>
  <c r="AK27" i="11"/>
  <c r="AT26" i="11"/>
  <c r="AT21" i="11"/>
  <c r="AK26" i="11"/>
  <c r="AK21" i="11"/>
  <c r="AC26" i="11"/>
  <c r="AB21" i="11"/>
  <c r="M22" i="14"/>
  <c r="K72" i="17" s="1"/>
  <c r="AJ4" i="5"/>
  <c r="AB20" i="3"/>
  <c r="AE27" i="11"/>
  <c r="AO26" i="11"/>
  <c r="AL20" i="3"/>
  <c r="AL22" i="3" s="1"/>
  <c r="AD20" i="3"/>
  <c r="AQ27" i="11"/>
  <c r="AJ4" i="11"/>
  <c r="M27" i="11"/>
  <c r="K57" i="17" s="1"/>
  <c r="AQ26" i="11"/>
  <c r="AP21" i="11"/>
  <c r="AJ26" i="11"/>
  <c r="N21" i="11"/>
  <c r="K22" i="14"/>
  <c r="AO18" i="6"/>
  <c r="AL12" i="6"/>
  <c r="AL14" i="6" s="1"/>
  <c r="AB12" i="6"/>
  <c r="AB14" i="6" s="1"/>
  <c r="H12" i="6"/>
  <c r="AT12" i="6"/>
  <c r="AK12" i="6"/>
  <c r="AP12" i="6"/>
  <c r="AP14" i="6" s="1"/>
  <c r="L12" i="6"/>
  <c r="AM21" i="10"/>
  <c r="O7" i="1"/>
  <c r="AE16" i="7"/>
  <c r="AO14" i="8"/>
  <c r="AC14" i="4"/>
  <c r="AL14" i="4"/>
  <c r="AM10" i="12"/>
  <c r="AM15" i="10"/>
  <c r="O8" i="11"/>
  <c r="AN8" i="8"/>
  <c r="AN10" i="8" s="1"/>
  <c r="O5" i="13"/>
  <c r="AM3" i="5"/>
  <c r="O7" i="12"/>
  <c r="O6" i="12"/>
  <c r="O4" i="12"/>
  <c r="O13" i="11"/>
  <c r="O10" i="11"/>
  <c r="AM9" i="11"/>
  <c r="O13" i="2"/>
  <c r="AO13" i="8"/>
  <c r="AK14" i="8"/>
  <c r="AO19" i="13"/>
  <c r="AK14" i="4"/>
  <c r="O7" i="7"/>
  <c r="O16" i="11"/>
  <c r="O14" i="11"/>
  <c r="O5" i="5"/>
  <c r="O4" i="5"/>
  <c r="O9" i="12"/>
  <c r="O8" i="12"/>
  <c r="O11" i="9"/>
  <c r="O4" i="9"/>
  <c r="O4" i="7"/>
  <c r="O6" i="14"/>
  <c r="O5" i="14"/>
  <c r="AM3" i="2"/>
  <c r="O12" i="10"/>
  <c r="O11" i="10"/>
  <c r="AC14" i="8"/>
  <c r="AC14" i="5"/>
  <c r="I14" i="5"/>
  <c r="AL8" i="4"/>
  <c r="AL10" i="4" s="1"/>
  <c r="AM9" i="12"/>
  <c r="O3" i="12"/>
  <c r="O17" i="12" s="1"/>
  <c r="O6" i="11"/>
  <c r="AM5" i="11"/>
  <c r="O4" i="11"/>
  <c r="O13" i="10"/>
  <c r="AM9" i="13"/>
  <c r="AE13" i="4"/>
  <c r="AM8" i="9"/>
  <c r="I18" i="6"/>
  <c r="K3" i="11"/>
  <c r="M19" i="12"/>
  <c r="K62" i="17" s="1"/>
  <c r="AM12" i="9"/>
  <c r="AM7" i="7"/>
  <c r="AM10" i="11"/>
  <c r="AM22" i="10"/>
  <c r="AC20" i="13"/>
  <c r="AT16" i="7"/>
  <c r="AO14" i="5"/>
  <c r="AL8" i="5"/>
  <c r="AL10" i="5" s="1"/>
  <c r="AM6" i="4"/>
  <c r="AM14" i="4" s="1"/>
  <c r="AQ14" i="4"/>
  <c r="AP8" i="4"/>
  <c r="AP10" i="4" s="1"/>
  <c r="AK13" i="4"/>
  <c r="I25" i="3"/>
  <c r="I17" i="7"/>
  <c r="K4" i="7"/>
  <c r="J11" i="7" s="1"/>
  <c r="J13" i="7" s="1"/>
  <c r="AQ18" i="6"/>
  <c r="O3" i="11"/>
  <c r="O26" i="11" s="1"/>
  <c r="O8" i="10"/>
  <c r="AM11" i="13"/>
  <c r="AM7" i="1"/>
  <c r="AE14" i="4"/>
  <c r="AT13" i="12"/>
  <c r="AT15" i="12" s="1"/>
  <c r="L15" i="9"/>
  <c r="L17" i="9" s="1"/>
  <c r="G11" i="16" s="1"/>
  <c r="AC21" i="9"/>
  <c r="AM17" i="11"/>
  <c r="AQ14" i="5"/>
  <c r="M14" i="5"/>
  <c r="K27" i="17" s="1"/>
  <c r="AB8" i="5"/>
  <c r="AB10" i="5" s="1"/>
  <c r="AT14" i="4"/>
  <c r="AL13" i="4"/>
  <c r="AO19" i="12"/>
  <c r="AM4" i="12"/>
  <c r="O12" i="9"/>
  <c r="G12" i="9"/>
  <c r="AJ12" i="9" s="1"/>
  <c r="O5" i="9"/>
  <c r="O8" i="7"/>
  <c r="AK17" i="7"/>
  <c r="AK16" i="7"/>
  <c r="I4" i="7"/>
  <c r="H11" i="7" s="1"/>
  <c r="H13" i="7" s="1"/>
  <c r="AC16" i="7"/>
  <c r="O12" i="11"/>
  <c r="AM3" i="11"/>
  <c r="O10" i="14"/>
  <c r="L16" i="14"/>
  <c r="L18" i="14" s="1"/>
  <c r="G16" i="16" s="1"/>
  <c r="K30" i="10"/>
  <c r="I52" i="17" s="1"/>
  <c r="O10" i="10"/>
  <c r="AP8" i="8"/>
  <c r="AP10" i="8" s="1"/>
  <c r="AM5" i="8"/>
  <c r="AK8" i="8"/>
  <c r="AK10" i="8" s="1"/>
  <c r="AB8" i="8"/>
  <c r="AB10" i="8" s="1"/>
  <c r="AM8" i="13"/>
  <c r="O7" i="13"/>
  <c r="O3" i="13"/>
  <c r="L12" i="1"/>
  <c r="L14" i="1" s="1"/>
  <c r="AO18" i="1"/>
  <c r="AN13" i="12"/>
  <c r="AN15" i="12" s="1"/>
  <c r="AT20" i="13"/>
  <c r="K14" i="4"/>
  <c r="I22" i="17" s="1"/>
  <c r="J8" i="4"/>
  <c r="J10" i="4" s="1"/>
  <c r="F6" i="16" s="1"/>
  <c r="AQ13" i="4"/>
  <c r="L8" i="4"/>
  <c r="L10" i="4" s="1"/>
  <c r="G6" i="16" s="1"/>
  <c r="O11" i="12"/>
  <c r="J13" i="12"/>
  <c r="J15" i="12" s="1"/>
  <c r="F14" i="16" s="1"/>
  <c r="AK19" i="12"/>
  <c r="AM3" i="12"/>
  <c r="AM17" i="12" s="1"/>
  <c r="G4" i="3"/>
  <c r="K3" i="3"/>
  <c r="AM6" i="9"/>
  <c r="AL17" i="7"/>
  <c r="AM5" i="7"/>
  <c r="AM13" i="11"/>
  <c r="O7" i="11"/>
  <c r="AM4" i="11"/>
  <c r="I3" i="11"/>
  <c r="AM11" i="14"/>
  <c r="AM7" i="14"/>
  <c r="AM5" i="2"/>
  <c r="AM12" i="10"/>
  <c r="AM7" i="13"/>
  <c r="AL13" i="12"/>
  <c r="AL15" i="12" s="1"/>
  <c r="AK14" i="5"/>
  <c r="AT17" i="7"/>
  <c r="AI17" i="10"/>
  <c r="G17" i="10" s="1"/>
  <c r="AJ17" i="10" s="1"/>
  <c r="P24" i="10"/>
  <c r="P26" i="10" s="1"/>
  <c r="AK14" i="6"/>
  <c r="AE18" i="6"/>
  <c r="AK18" i="6"/>
  <c r="O4" i="6"/>
  <c r="AK25" i="3"/>
  <c r="AQ25" i="3"/>
  <c r="AM13" i="3"/>
  <c r="AL25" i="3"/>
  <c r="AO25" i="3"/>
  <c r="AT25" i="3"/>
  <c r="O17" i="3"/>
  <c r="AJ25" i="3"/>
  <c r="AE25" i="3"/>
  <c r="M26" i="3"/>
  <c r="K17" i="17" s="1"/>
  <c r="O5" i="3"/>
  <c r="O4" i="3"/>
  <c r="O3" i="3"/>
  <c r="I26" i="3"/>
  <c r="K5" i="3"/>
  <c r="K4" i="3"/>
  <c r="L16" i="2"/>
  <c r="L18" i="2" s="1"/>
  <c r="G4" i="16" s="1"/>
  <c r="O9" i="2"/>
  <c r="O8" i="2"/>
  <c r="O6" i="2"/>
  <c r="AK16" i="2"/>
  <c r="AK18" i="2" s="1"/>
  <c r="M22" i="2"/>
  <c r="K12" i="17" s="1"/>
  <c r="I22" i="2"/>
  <c r="AC25" i="3"/>
  <c r="AT16" i="2"/>
  <c r="AT18" i="2" s="1"/>
  <c r="K14" i="8"/>
  <c r="I42" i="17" s="1"/>
  <c r="H14" i="13"/>
  <c r="H16" i="13" s="1"/>
  <c r="AQ17" i="7"/>
  <c r="I14" i="8"/>
  <c r="I13" i="4"/>
  <c r="M25" i="3"/>
  <c r="K16" i="17" s="1"/>
  <c r="O7" i="2"/>
  <c r="AT14" i="8"/>
  <c r="K19" i="13"/>
  <c r="I66" i="17" s="1"/>
  <c r="G4" i="1"/>
  <c r="AJ4" i="1" s="1"/>
  <c r="AM4" i="1"/>
  <c r="AO14" i="4"/>
  <c r="O5" i="12"/>
  <c r="H22" i="3"/>
  <c r="G12" i="3"/>
  <c r="AJ12" i="3" s="1"/>
  <c r="AM12" i="3"/>
  <c r="I9" i="9"/>
  <c r="I21" i="9" s="1"/>
  <c r="AM9" i="9"/>
  <c r="G9" i="9"/>
  <c r="G19" i="10"/>
  <c r="AJ19" i="10" s="1"/>
  <c r="AM19" i="10"/>
  <c r="I29" i="10"/>
  <c r="M29" i="10"/>
  <c r="K51" i="17" s="1"/>
  <c r="AQ14" i="8"/>
  <c r="AL20" i="13"/>
  <c r="AQ20" i="13"/>
  <c r="O6" i="1"/>
  <c r="G10" i="12"/>
  <c r="AJ10" i="12" s="1"/>
  <c r="O10" i="12"/>
  <c r="O15" i="3"/>
  <c r="G11" i="3"/>
  <c r="AJ11" i="3" s="1"/>
  <c r="AM11" i="3"/>
  <c r="AB11" i="7"/>
  <c r="AB13" i="7" s="1"/>
  <c r="G6" i="7"/>
  <c r="AJ6" i="7" s="1"/>
  <c r="AM6" i="7"/>
  <c r="AM4" i="7"/>
  <c r="H14" i="6"/>
  <c r="O11" i="11"/>
  <c r="AC22" i="2"/>
  <c r="O9" i="10"/>
  <c r="G7" i="10"/>
  <c r="AJ7" i="10" s="1"/>
  <c r="AM7" i="10"/>
  <c r="M12" i="13"/>
  <c r="AM12" i="13"/>
  <c r="G12" i="13"/>
  <c r="AJ12" i="13" s="1"/>
  <c r="O12" i="13"/>
  <c r="AM3" i="1"/>
  <c r="AM16" i="1" s="1"/>
  <c r="I16" i="1"/>
  <c r="AN8" i="5"/>
  <c r="AN10" i="5" s="1"/>
  <c r="AM8" i="12"/>
  <c r="AM8" i="3"/>
  <c r="AE17" i="7"/>
  <c r="AO16" i="11"/>
  <c r="AM6" i="11"/>
  <c r="AM8" i="14"/>
  <c r="O8" i="14"/>
  <c r="G6" i="14"/>
  <c r="AJ6" i="14" s="1"/>
  <c r="AM6" i="14"/>
  <c r="O5" i="2"/>
  <c r="AC13" i="8"/>
  <c r="AK14" i="13"/>
  <c r="AK16" i="13" s="1"/>
  <c r="AM3" i="13"/>
  <c r="O4" i="1"/>
  <c r="AC13" i="5"/>
  <c r="G11" i="12"/>
  <c r="AJ11" i="12" s="1"/>
  <c r="AM11" i="12"/>
  <c r="AO21" i="9"/>
  <c r="AN15" i="9"/>
  <c r="AN17" i="9" s="1"/>
  <c r="O19" i="10"/>
  <c r="AM5" i="5"/>
  <c r="G5" i="5"/>
  <c r="AJ5" i="5" s="1"/>
  <c r="AJ8" i="5" s="1"/>
  <c r="AJ10" i="5" s="1"/>
  <c r="O11" i="3"/>
  <c r="AD22" i="3"/>
  <c r="O6" i="9"/>
  <c r="O6" i="7"/>
  <c r="AP23" i="11"/>
  <c r="O9" i="11"/>
  <c r="O7" i="14"/>
  <c r="AK22" i="2"/>
  <c r="G22" i="10"/>
  <c r="AJ22" i="10" s="1"/>
  <c r="AM11" i="10"/>
  <c r="O7" i="10"/>
  <c r="G6" i="13"/>
  <c r="AJ6" i="13" s="1"/>
  <c r="AM6" i="13"/>
  <c r="G5" i="12"/>
  <c r="AJ5" i="12" s="1"/>
  <c r="AM5" i="12"/>
  <c r="G16" i="3"/>
  <c r="AJ16" i="3" s="1"/>
  <c r="O16" i="3"/>
  <c r="G10" i="3"/>
  <c r="AJ10" i="3" s="1"/>
  <c r="AM10" i="3"/>
  <c r="AM5" i="6"/>
  <c r="AE14" i="5"/>
  <c r="I19" i="12"/>
  <c r="AM16" i="3"/>
  <c r="K17" i="7"/>
  <c r="I37" i="17" s="1"/>
  <c r="G11" i="2"/>
  <c r="AJ11" i="2" s="1"/>
  <c r="AM11" i="2"/>
  <c r="O11" i="2"/>
  <c r="AM7" i="2"/>
  <c r="AM3" i="8"/>
  <c r="AM13" i="8" s="1"/>
  <c r="AM9" i="1"/>
  <c r="I9" i="1"/>
  <c r="G9" i="1"/>
  <c r="G8" i="1"/>
  <c r="AJ8" i="1" s="1"/>
  <c r="AM8" i="1"/>
  <c r="O8" i="1"/>
  <c r="AQ21" i="9"/>
  <c r="G12" i="11"/>
  <c r="AM12" i="11"/>
  <c r="I12" i="11"/>
  <c r="I27" i="11" s="1"/>
  <c r="L8" i="5"/>
  <c r="L10" i="5" s="1"/>
  <c r="G7" i="16" s="1"/>
  <c r="K13" i="4"/>
  <c r="I21" i="17" s="1"/>
  <c r="AE19" i="12"/>
  <c r="O5" i="11"/>
  <c r="AT13" i="4"/>
  <c r="AT8" i="4"/>
  <c r="AT10" i="4" s="1"/>
  <c r="K19" i="12"/>
  <c r="I62" i="17" s="1"/>
  <c r="M18" i="6"/>
  <c r="K32" i="17" s="1"/>
  <c r="G9" i="14"/>
  <c r="AJ9" i="14" s="1"/>
  <c r="AM9" i="14"/>
  <c r="O9" i="14"/>
  <c r="G8" i="10"/>
  <c r="AJ8" i="10" s="1"/>
  <c r="AM8" i="10"/>
  <c r="G13" i="4"/>
  <c r="O12" i="3"/>
  <c r="O8" i="9"/>
  <c r="AM16" i="11"/>
  <c r="G5" i="14"/>
  <c r="AM5" i="14"/>
  <c r="AM9" i="2"/>
  <c r="M18" i="1"/>
  <c r="AT19" i="12"/>
  <c r="L13" i="12"/>
  <c r="L15" i="12" s="1"/>
  <c r="G14" i="16" s="1"/>
  <c r="M14" i="4"/>
  <c r="K22" i="17" s="1"/>
  <c r="AC13" i="4"/>
  <c r="AB8" i="4"/>
  <c r="AB10" i="4" s="1"/>
  <c r="G7" i="12"/>
  <c r="AJ7" i="12" s="1"/>
  <c r="AM7" i="12"/>
  <c r="AL19" i="12"/>
  <c r="AO15" i="3"/>
  <c r="AO26" i="3" s="1"/>
  <c r="O10" i="3"/>
  <c r="O5" i="7"/>
  <c r="O12" i="2"/>
  <c r="O5" i="8"/>
  <c r="AM6" i="1"/>
  <c r="H8" i="4"/>
  <c r="H10" i="4" s="1"/>
  <c r="O3" i="4"/>
  <c r="G6" i="12"/>
  <c r="AJ6" i="12" s="1"/>
  <c r="AM6" i="12"/>
  <c r="AM15" i="3"/>
  <c r="M17" i="7"/>
  <c r="K37" i="17" s="1"/>
  <c r="AM11" i="11"/>
  <c r="G5" i="11"/>
  <c r="AJ5" i="11" s="1"/>
  <c r="AM9" i="10"/>
  <c r="AQ30" i="10"/>
  <c r="O6" i="13"/>
  <c r="O7" i="9"/>
  <c r="AC18" i="6"/>
  <c r="AM14" i="11"/>
  <c r="AM13" i="14"/>
  <c r="AT22" i="14"/>
  <c r="AO22" i="14"/>
  <c r="AM14" i="2"/>
  <c r="AL14" i="8"/>
  <c r="AM4" i="13"/>
  <c r="I19" i="13"/>
  <c r="AP12" i="1"/>
  <c r="AP14" i="1" s="1"/>
  <c r="AP8" i="5"/>
  <c r="AP10" i="5" s="1"/>
  <c r="AT14" i="5"/>
  <c r="K14" i="5"/>
  <c r="I27" i="17" s="1"/>
  <c r="AL26" i="3"/>
  <c r="AT11" i="7"/>
  <c r="AT13" i="7" s="1"/>
  <c r="AD14" i="6"/>
  <c r="AM4" i="6"/>
  <c r="AM8" i="11"/>
  <c r="O22" i="10"/>
  <c r="G15" i="10"/>
  <c r="AJ15" i="10" s="1"/>
  <c r="AO30" i="10"/>
  <c r="AK20" i="13"/>
  <c r="AM5" i="1"/>
  <c r="AM17" i="3"/>
  <c r="AT26" i="3"/>
  <c r="L22" i="3"/>
  <c r="G5" i="16" s="1"/>
  <c r="AD15" i="9"/>
  <c r="AD17" i="9" s="1"/>
  <c r="AL21" i="9"/>
  <c r="AM7" i="11"/>
  <c r="AE14" i="8"/>
  <c r="I20" i="13"/>
  <c r="AL14" i="5"/>
  <c r="H8" i="5"/>
  <c r="H10" i="5" s="1"/>
  <c r="K26" i="3"/>
  <c r="I17" i="17" s="1"/>
  <c r="AE19" i="13"/>
  <c r="J12" i="1"/>
  <c r="J14" i="1" s="1"/>
  <c r="AC26" i="3"/>
  <c r="AK23" i="11"/>
  <c r="I57" i="17"/>
  <c r="AB16" i="2"/>
  <c r="AB18" i="2" s="1"/>
  <c r="K20" i="13"/>
  <c r="I67" i="17" s="1"/>
  <c r="AE18" i="1"/>
  <c r="AJ6" i="4"/>
  <c r="AJ14" i="4" s="1"/>
  <c r="G14" i="4"/>
  <c r="F8" i="4"/>
  <c r="F10" i="4" s="1"/>
  <c r="AT8" i="5"/>
  <c r="AT10" i="5" s="1"/>
  <c r="J8" i="5"/>
  <c r="J10" i="5" s="1"/>
  <c r="M13" i="4"/>
  <c r="K21" i="17" s="1"/>
  <c r="AK8" i="4"/>
  <c r="AK10" i="4" s="1"/>
  <c r="O5" i="4"/>
  <c r="O14" i="4" s="1"/>
  <c r="I14" i="4"/>
  <c r="AN8" i="4"/>
  <c r="AN10" i="4" s="1"/>
  <c r="AO13" i="4"/>
  <c r="AO16" i="12"/>
  <c r="H13" i="12"/>
  <c r="H15" i="12" s="1"/>
  <c r="AQ26" i="3"/>
  <c r="AK26" i="3"/>
  <c r="O6" i="3"/>
  <c r="G6" i="3"/>
  <c r="AM5" i="3"/>
  <c r="AM3" i="3"/>
  <c r="O9" i="9"/>
  <c r="J15" i="9"/>
  <c r="J17" i="9" s="1"/>
  <c r="AP11" i="7"/>
  <c r="AP13" i="7" s="1"/>
  <c r="AC17" i="7"/>
  <c r="AN13" i="7"/>
  <c r="AL16" i="7"/>
  <c r="AL11" i="7"/>
  <c r="AL13" i="7" s="1"/>
  <c r="AT14" i="6"/>
  <c r="AT18" i="6"/>
  <c r="AL18" i="6"/>
  <c r="AP16" i="2"/>
  <c r="AP18" i="2" s="1"/>
  <c r="AQ22" i="2"/>
  <c r="AI18" i="10"/>
  <c r="P30" i="10"/>
  <c r="AM16" i="10"/>
  <c r="G16" i="10"/>
  <c r="O13" i="9"/>
  <c r="AM13" i="9"/>
  <c r="AJ5" i="9"/>
  <c r="AB15" i="9"/>
  <c r="AB17" i="9" s="1"/>
  <c r="AM7" i="6"/>
  <c r="G7" i="6"/>
  <c r="AJ7" i="6" s="1"/>
  <c r="O4" i="4"/>
  <c r="AQ19" i="12"/>
  <c r="AC19" i="12"/>
  <c r="AM10" i="9"/>
  <c r="AT15" i="9"/>
  <c r="AT17" i="9" s="1"/>
  <c r="AT21" i="9"/>
  <c r="G8" i="6"/>
  <c r="AJ8" i="6" s="1"/>
  <c r="AM8" i="6"/>
  <c r="G6" i="6"/>
  <c r="AJ6" i="6" s="1"/>
  <c r="AM6" i="6"/>
  <c r="AT23" i="11"/>
  <c r="AL23" i="11"/>
  <c r="AB23" i="11"/>
  <c r="AL16" i="14"/>
  <c r="AL18" i="14" s="1"/>
  <c r="AL22" i="14"/>
  <c r="AK22" i="14"/>
  <c r="AB16" i="14"/>
  <c r="AB18" i="14" s="1"/>
  <c r="AQ21" i="14"/>
  <c r="AP16" i="14"/>
  <c r="AP18" i="14" s="1"/>
  <c r="AM10" i="2"/>
  <c r="O10" i="2"/>
  <c r="O4" i="2"/>
  <c r="AJ4" i="2"/>
  <c r="AM20" i="2"/>
  <c r="H16" i="2"/>
  <c r="H18" i="2" s="1"/>
  <c r="I20" i="2"/>
  <c r="AM6" i="8"/>
  <c r="G6" i="8"/>
  <c r="AJ6" i="8" s="1"/>
  <c r="O10" i="13"/>
  <c r="AM10" i="13"/>
  <c r="AD8" i="5"/>
  <c r="AD10" i="5" s="1"/>
  <c r="AM6" i="5"/>
  <c r="AM4" i="5"/>
  <c r="AM4" i="4"/>
  <c r="AO17" i="12"/>
  <c r="O14" i="3"/>
  <c r="AM14" i="3"/>
  <c r="AE21" i="9"/>
  <c r="AM11" i="9"/>
  <c r="G10" i="9"/>
  <c r="AM7" i="9"/>
  <c r="AM5" i="9"/>
  <c r="K21" i="9"/>
  <c r="I47" i="17" s="1"/>
  <c r="AP15" i="9"/>
  <c r="AP17" i="9" s="1"/>
  <c r="AK15" i="9"/>
  <c r="AK17" i="9" s="1"/>
  <c r="M21" i="9"/>
  <c r="K47" i="17" s="1"/>
  <c r="G9" i="7"/>
  <c r="AM3" i="7"/>
  <c r="O3" i="7"/>
  <c r="O12" i="14"/>
  <c r="AM12" i="14"/>
  <c r="O3" i="14"/>
  <c r="AM8" i="2"/>
  <c r="AM6" i="2"/>
  <c r="AM4" i="2"/>
  <c r="AJ4" i="8"/>
  <c r="L8" i="8"/>
  <c r="L10" i="8" s="1"/>
  <c r="G10" i="16" s="1"/>
  <c r="AM13" i="5"/>
  <c r="AK8" i="5"/>
  <c r="AK10" i="5" s="1"/>
  <c r="AJ13" i="4"/>
  <c r="AD8" i="4"/>
  <c r="AD10" i="4" s="1"/>
  <c r="AD13" i="12"/>
  <c r="AD15" i="12" s="1"/>
  <c r="AP13" i="12"/>
  <c r="AP15" i="12" s="1"/>
  <c r="AK13" i="12"/>
  <c r="AK15" i="12" s="1"/>
  <c r="AB13" i="12"/>
  <c r="AB15" i="12" s="1"/>
  <c r="AM9" i="3"/>
  <c r="O9" i="3"/>
  <c r="AE26" i="3"/>
  <c r="O7" i="3"/>
  <c r="AM7" i="3"/>
  <c r="AM6" i="3"/>
  <c r="G5" i="3"/>
  <c r="AM4" i="3"/>
  <c r="AP22" i="3"/>
  <c r="AK22" i="3"/>
  <c r="AB22" i="3"/>
  <c r="G3" i="3"/>
  <c r="AK21" i="9"/>
  <c r="AL15" i="9"/>
  <c r="AL17" i="9" s="1"/>
  <c r="H15" i="9"/>
  <c r="H17" i="9" s="1"/>
  <c r="O10" i="9"/>
  <c r="G16" i="7"/>
  <c r="AK11" i="7"/>
  <c r="AK13" i="7" s="1"/>
  <c r="AM9" i="7"/>
  <c r="AO17" i="7"/>
  <c r="AD11" i="7"/>
  <c r="AD13" i="7" s="1"/>
  <c r="L11" i="7"/>
  <c r="L13" i="7" s="1"/>
  <c r="G9" i="16" s="1"/>
  <c r="AJ16" i="7"/>
  <c r="AJ4" i="6"/>
  <c r="L14" i="6"/>
  <c r="G8" i="16" s="1"/>
  <c r="AK16" i="14"/>
  <c r="AK18" i="14" s="1"/>
  <c r="AM4" i="14"/>
  <c r="AM21" i="14" s="1"/>
  <c r="O4" i="14"/>
  <c r="O21" i="14" s="1"/>
  <c r="AM3" i="14"/>
  <c r="I3" i="14"/>
  <c r="O3" i="2"/>
  <c r="AQ29" i="10"/>
  <c r="AP24" i="10"/>
  <c r="AP26" i="10" s="1"/>
  <c r="AK29" i="10"/>
  <c r="AK24" i="10"/>
  <c r="AK26" i="10" s="1"/>
  <c r="O29" i="10"/>
  <c r="G29" i="10"/>
  <c r="AM29" i="10"/>
  <c r="AD24" i="10"/>
  <c r="AD26" i="10" s="1"/>
  <c r="AE29" i="10"/>
  <c r="J24" i="10"/>
  <c r="J26" i="10" s="1"/>
  <c r="K29" i="10"/>
  <c r="I51" i="17" s="1"/>
  <c r="O9" i="7"/>
  <c r="O7" i="6"/>
  <c r="J14" i="6"/>
  <c r="F8" i="16" s="1"/>
  <c r="K18" i="6"/>
  <c r="I32" i="17" s="1"/>
  <c r="O18" i="11"/>
  <c r="AM18" i="11"/>
  <c r="AD23" i="11"/>
  <c r="G26" i="11"/>
  <c r="AE22" i="14"/>
  <c r="AJ5" i="14"/>
  <c r="AO20" i="14"/>
  <c r="AN16" i="14"/>
  <c r="AN18" i="14" s="1"/>
  <c r="M11" i="13"/>
  <c r="G11" i="13"/>
  <c r="AJ11" i="13" s="1"/>
  <c r="G9" i="13"/>
  <c r="AJ9" i="13" s="1"/>
  <c r="AD14" i="13"/>
  <c r="AD16" i="13" s="1"/>
  <c r="AP14" i="13"/>
  <c r="AP16" i="13" s="1"/>
  <c r="AQ19" i="13"/>
  <c r="AJ5" i="1"/>
  <c r="O8" i="6"/>
  <c r="O6" i="6"/>
  <c r="AK21" i="14"/>
  <c r="G11" i="14"/>
  <c r="AT16" i="14"/>
  <c r="AT18" i="14" s="1"/>
  <c r="AO22" i="2"/>
  <c r="AO20" i="2"/>
  <c r="AN16" i="2"/>
  <c r="AN18" i="2" s="1"/>
  <c r="AO16" i="2"/>
  <c r="AD16" i="14"/>
  <c r="AD18" i="14" s="1"/>
  <c r="AQ22" i="14"/>
  <c r="AC22" i="14"/>
  <c r="J16" i="14"/>
  <c r="J18" i="14" s="1"/>
  <c r="F16" i="16" s="1"/>
  <c r="I72" i="17"/>
  <c r="AL22" i="2"/>
  <c r="J16" i="2"/>
  <c r="J18" i="2" s="1"/>
  <c r="F4" i="16" s="1"/>
  <c r="K22" i="2"/>
  <c r="I12" i="17" s="1"/>
  <c r="AL16" i="2"/>
  <c r="AL18" i="2" s="1"/>
  <c r="AD16" i="2"/>
  <c r="AD18" i="2" s="1"/>
  <c r="O14" i="10"/>
  <c r="AL30" i="10"/>
  <c r="AT30" i="10"/>
  <c r="AK30" i="10"/>
  <c r="AC30" i="10"/>
  <c r="AO29" i="10"/>
  <c r="AN24" i="10"/>
  <c r="AN26" i="10" s="1"/>
  <c r="AJ29" i="10"/>
  <c r="L24" i="10"/>
  <c r="L26" i="10" s="1"/>
  <c r="G12" i="16" s="1"/>
  <c r="AT24" i="10"/>
  <c r="AT26" i="10" s="1"/>
  <c r="AT29" i="10"/>
  <c r="AL29" i="10"/>
  <c r="AL24" i="10"/>
  <c r="AL26" i="10" s="1"/>
  <c r="AB24" i="10"/>
  <c r="AB26" i="10" s="1"/>
  <c r="AC29" i="10"/>
  <c r="H24" i="10"/>
  <c r="H26" i="10" s="1"/>
  <c r="O4" i="8"/>
  <c r="K3" i="8"/>
  <c r="I3" i="8"/>
  <c r="I10" i="1"/>
  <c r="G10" i="1"/>
  <c r="O10" i="1"/>
  <c r="AK18" i="1"/>
  <c r="AK12" i="1"/>
  <c r="AK14" i="1" s="1"/>
  <c r="AB12" i="1"/>
  <c r="AB14" i="1" s="1"/>
  <c r="AQ18" i="1"/>
  <c r="AC18" i="1"/>
  <c r="K18" i="1"/>
  <c r="AN12" i="1"/>
  <c r="AN14" i="1" s="1"/>
  <c r="O13" i="14"/>
  <c r="O11" i="14"/>
  <c r="O14" i="2"/>
  <c r="AE22" i="2"/>
  <c r="AT22" i="2"/>
  <c r="O16" i="10"/>
  <c r="AM14" i="10"/>
  <c r="AE30" i="10"/>
  <c r="M30" i="10"/>
  <c r="K52" i="17" s="1"/>
  <c r="O6" i="8"/>
  <c r="AM4" i="8"/>
  <c r="M14" i="8"/>
  <c r="K42" i="17" s="1"/>
  <c r="AT8" i="8"/>
  <c r="AT10" i="8" s="1"/>
  <c r="AL8" i="8"/>
  <c r="AL10" i="8" s="1"/>
  <c r="AE13" i="8"/>
  <c r="AD8" i="8"/>
  <c r="AD10" i="8" s="1"/>
  <c r="G13" i="8"/>
  <c r="O11" i="13"/>
  <c r="AL14" i="13"/>
  <c r="AL16" i="13" s="1"/>
  <c r="AB14" i="13"/>
  <c r="AB16" i="13" s="1"/>
  <c r="AC19" i="13"/>
  <c r="AT12" i="1"/>
  <c r="AT14" i="1" s="1"/>
  <c r="AT18" i="1"/>
  <c r="AL12" i="1"/>
  <c r="AL14" i="1" s="1"/>
  <c r="AL18" i="1"/>
  <c r="AD12" i="1"/>
  <c r="AD14" i="1" s="1"/>
  <c r="O21" i="10"/>
  <c r="O3" i="8"/>
  <c r="O9" i="13"/>
  <c r="AJ5" i="13"/>
  <c r="G19" i="13"/>
  <c r="AK19" i="13"/>
  <c r="I30" i="10"/>
  <c r="AN14" i="13"/>
  <c r="AN16" i="13" s="1"/>
  <c r="AO20" i="13"/>
  <c r="AE20" i="13"/>
  <c r="AT19" i="13"/>
  <c r="AT14" i="13"/>
  <c r="AT16" i="13" s="1"/>
  <c r="AL19" i="13"/>
  <c r="J14" i="13"/>
  <c r="J16" i="13" s="1"/>
  <c r="AJ15" i="9" l="1"/>
  <c r="AJ17" i="9" s="1"/>
  <c r="AJ21" i="11"/>
  <c r="O19" i="13"/>
  <c r="G26" i="3"/>
  <c r="F20" i="3"/>
  <c r="AM20" i="3"/>
  <c r="AM27" i="11"/>
  <c r="AM26" i="11"/>
  <c r="AM21" i="11"/>
  <c r="K26" i="11"/>
  <c r="I56" i="17" s="1"/>
  <c r="J21" i="11"/>
  <c r="J23" i="11" s="1"/>
  <c r="G27" i="11"/>
  <c r="AO27" i="11"/>
  <c r="F21" i="11"/>
  <c r="G22" i="14"/>
  <c r="N20" i="3"/>
  <c r="N22" i="3" s="1"/>
  <c r="J20" i="3"/>
  <c r="AJ27" i="11"/>
  <c r="AN21" i="11"/>
  <c r="AN23" i="11" s="1"/>
  <c r="O26" i="3"/>
  <c r="I26" i="11"/>
  <c r="H21" i="11"/>
  <c r="O27" i="11"/>
  <c r="O22" i="14"/>
  <c r="G14" i="5"/>
  <c r="AN20" i="3"/>
  <c r="F12" i="6"/>
  <c r="AJ12" i="6"/>
  <c r="AJ14" i="6" s="1"/>
  <c r="AM12" i="6"/>
  <c r="N12" i="6"/>
  <c r="N14" i="6" s="1"/>
  <c r="O14" i="5"/>
  <c r="F23" i="11"/>
  <c r="AM14" i="8"/>
  <c r="O17" i="10"/>
  <c r="F11" i="7"/>
  <c r="F13" i="7" s="1"/>
  <c r="AJ13" i="12"/>
  <c r="AJ15" i="12" s="1"/>
  <c r="N8" i="5"/>
  <c r="N10" i="5" s="1"/>
  <c r="N13" i="12"/>
  <c r="N15" i="12" s="1"/>
  <c r="AM17" i="10"/>
  <c r="AJ14" i="5"/>
  <c r="O18" i="1"/>
  <c r="AM8" i="4"/>
  <c r="AM10" i="4" s="1"/>
  <c r="K16" i="7"/>
  <c r="I36" i="17" s="1"/>
  <c r="I16" i="7"/>
  <c r="AJ8" i="4"/>
  <c r="AJ10" i="4" s="1"/>
  <c r="H23" i="11"/>
  <c r="F14" i="13"/>
  <c r="F16" i="13" s="1"/>
  <c r="G20" i="13"/>
  <c r="O17" i="7"/>
  <c r="AM17" i="7"/>
  <c r="AM20" i="13"/>
  <c r="N15" i="9"/>
  <c r="N17" i="9" s="1"/>
  <c r="AM22" i="14"/>
  <c r="AM13" i="12"/>
  <c r="AM15" i="12" s="1"/>
  <c r="N12" i="1"/>
  <c r="N14" i="1" s="1"/>
  <c r="O21" i="9"/>
  <c r="AM19" i="13"/>
  <c r="F8" i="8"/>
  <c r="F10" i="8" s="1"/>
  <c r="L14" i="13"/>
  <c r="L16" i="13" s="1"/>
  <c r="F15" i="9"/>
  <c r="F17" i="9" s="1"/>
  <c r="AM12" i="1"/>
  <c r="AM14" i="1" s="1"/>
  <c r="AM19" i="12"/>
  <c r="O19" i="12"/>
  <c r="O25" i="3"/>
  <c r="AM14" i="6"/>
  <c r="AN22" i="3"/>
  <c r="J22" i="3"/>
  <c r="K25" i="3"/>
  <c r="I16" i="17" s="1"/>
  <c r="G22" i="2"/>
  <c r="F16" i="2"/>
  <c r="F18" i="2" s="1"/>
  <c r="F13" i="12"/>
  <c r="F15" i="12" s="1"/>
  <c r="H12" i="1"/>
  <c r="H14" i="1" s="1"/>
  <c r="O16" i="1"/>
  <c r="I18" i="1"/>
  <c r="O18" i="10"/>
  <c r="G19" i="12"/>
  <c r="N14" i="13"/>
  <c r="N16" i="13" s="1"/>
  <c r="AM18" i="1"/>
  <c r="AM21" i="9"/>
  <c r="AM13" i="4"/>
  <c r="AM14" i="13"/>
  <c r="AM16" i="13" s="1"/>
  <c r="AM14" i="5"/>
  <c r="AJ19" i="12"/>
  <c r="F12" i="1"/>
  <c r="F14" i="1" s="1"/>
  <c r="AM15" i="9"/>
  <c r="AM17" i="9" s="1"/>
  <c r="M20" i="13"/>
  <c r="K67" i="17" s="1"/>
  <c r="F8" i="5"/>
  <c r="F10" i="5" s="1"/>
  <c r="G21" i="9"/>
  <c r="H8" i="8"/>
  <c r="H10" i="8" s="1"/>
  <c r="I13" i="8"/>
  <c r="O14" i="8"/>
  <c r="O20" i="13"/>
  <c r="J8" i="8"/>
  <c r="J10" i="8" s="1"/>
  <c r="K13" i="8"/>
  <c r="I41" i="17" s="1"/>
  <c r="AJ11" i="14"/>
  <c r="AJ22" i="14" s="1"/>
  <c r="F16" i="14"/>
  <c r="F18" i="14" s="1"/>
  <c r="AM23" i="11"/>
  <c r="F14" i="6"/>
  <c r="AJ14" i="8"/>
  <c r="AJ8" i="8"/>
  <c r="AJ10" i="8" s="1"/>
  <c r="O20" i="14"/>
  <c r="N16" i="14"/>
  <c r="N18" i="14" s="1"/>
  <c r="AM11" i="7"/>
  <c r="AM13" i="7" s="1"/>
  <c r="AM16" i="7"/>
  <c r="O22" i="2"/>
  <c r="AM8" i="5"/>
  <c r="AM10" i="5" s="1"/>
  <c r="AM22" i="3"/>
  <c r="AM25" i="3"/>
  <c r="G18" i="1"/>
  <c r="O13" i="8"/>
  <c r="N8" i="8"/>
  <c r="N10" i="8" s="1"/>
  <c r="AM8" i="8"/>
  <c r="AM10" i="8" s="1"/>
  <c r="O18" i="6"/>
  <c r="AJ20" i="13"/>
  <c r="O20" i="2"/>
  <c r="N16" i="2"/>
  <c r="N18" i="2" s="1"/>
  <c r="AM16" i="14"/>
  <c r="AM18" i="14" s="1"/>
  <c r="AM20" i="14"/>
  <c r="G18" i="6"/>
  <c r="AM26" i="3"/>
  <c r="AM22" i="2"/>
  <c r="AJ21" i="9"/>
  <c r="AM16" i="2"/>
  <c r="AM18" i="2" s="1"/>
  <c r="AJ23" i="11"/>
  <c r="AJ16" i="10"/>
  <c r="AM18" i="10"/>
  <c r="G18" i="10"/>
  <c r="G30" i="10" s="1"/>
  <c r="AJ14" i="13"/>
  <c r="AJ16" i="13" s="1"/>
  <c r="AJ19" i="13"/>
  <c r="AJ18" i="1"/>
  <c r="AJ12" i="1"/>
  <c r="AJ14" i="1" s="1"/>
  <c r="AJ18" i="6"/>
  <c r="AJ9" i="7"/>
  <c r="G17" i="7"/>
  <c r="AJ22" i="2"/>
  <c r="AJ16" i="2"/>
  <c r="AJ18" i="2" s="1"/>
  <c r="AJ6" i="3"/>
  <c r="AJ20" i="3" s="1"/>
  <c r="N23" i="11"/>
  <c r="H16" i="14"/>
  <c r="H18" i="14" s="1"/>
  <c r="I20" i="14"/>
  <c r="G25" i="3"/>
  <c r="F22" i="3"/>
  <c r="G14" i="8"/>
  <c r="O16" i="7"/>
  <c r="N11" i="7"/>
  <c r="N13" i="7" s="1"/>
  <c r="AM18" i="6"/>
  <c r="N8" i="4"/>
  <c r="N10" i="4" s="1"/>
  <c r="O13" i="4"/>
  <c r="F7" i="16"/>
  <c r="F12" i="16"/>
  <c r="F11" i="16"/>
  <c r="F15" i="16"/>
  <c r="N24" i="10" l="1"/>
  <c r="N26" i="10" s="1"/>
  <c r="AM24" i="10"/>
  <c r="AM26" i="10" s="1"/>
  <c r="O30" i="10"/>
  <c r="AM30" i="10"/>
  <c r="AJ26" i="3"/>
  <c r="AJ22" i="3"/>
  <c r="AJ17" i="7"/>
  <c r="AJ11" i="7"/>
  <c r="AJ13" i="7" s="1"/>
  <c r="AJ18" i="10"/>
  <c r="AJ30" i="10" s="1"/>
  <c r="F24" i="10"/>
  <c r="F26" i="10" s="1"/>
  <c r="AJ16" i="14"/>
  <c r="AJ18" i="14" s="1"/>
  <c r="M52" i="17"/>
  <c r="AH72" i="17"/>
  <c r="AH71" i="17"/>
  <c r="AH66" i="17"/>
  <c r="AH60" i="17"/>
  <c r="AH56" i="17"/>
  <c r="Z52" i="17"/>
  <c r="Y52" i="17"/>
  <c r="X52" i="17"/>
  <c r="O52" i="17"/>
  <c r="N52" i="17"/>
  <c r="AI52" i="17"/>
  <c r="AH41" i="17"/>
  <c r="AH36" i="17"/>
  <c r="AH26" i="17"/>
  <c r="E11" i="17"/>
  <c r="E6" i="17"/>
  <c r="P3" i="16"/>
  <c r="Z72" i="17"/>
  <c r="Y72" i="17"/>
  <c r="X72" i="17"/>
  <c r="O72" i="17"/>
  <c r="N72" i="17"/>
  <c r="M72" i="17"/>
  <c r="AI72" i="17"/>
  <c r="AB71" i="17"/>
  <c r="Z71" i="17"/>
  <c r="Y71" i="17"/>
  <c r="X71" i="17"/>
  <c r="O71" i="17"/>
  <c r="N71" i="17"/>
  <c r="M71" i="17"/>
  <c r="AI71" i="17"/>
  <c r="W16" i="16"/>
  <c r="V16" i="16"/>
  <c r="U16" i="16"/>
  <c r="P16" i="16"/>
  <c r="K16" i="16"/>
  <c r="I16" i="16"/>
  <c r="G72" i="17"/>
  <c r="AF71" i="17"/>
  <c r="AC71" i="17"/>
  <c r="AA71" i="17"/>
  <c r="W71" i="17"/>
  <c r="U71" i="17"/>
  <c r="AD71" i="17"/>
  <c r="AJ71" i="17"/>
  <c r="G71" i="17"/>
  <c r="E71" i="17"/>
  <c r="Z67" i="17"/>
  <c r="Y67" i="17"/>
  <c r="X67" i="17"/>
  <c r="O67" i="17"/>
  <c r="N67" i="17"/>
  <c r="M67" i="17"/>
  <c r="AI67" i="17"/>
  <c r="Z66" i="17"/>
  <c r="Y66" i="17"/>
  <c r="X66" i="17"/>
  <c r="O66" i="17"/>
  <c r="N66" i="17"/>
  <c r="M66" i="17"/>
  <c r="AI66" i="17"/>
  <c r="E66" i="17"/>
  <c r="W15" i="16"/>
  <c r="V15" i="16"/>
  <c r="U15" i="16"/>
  <c r="P15" i="16"/>
  <c r="K15" i="16"/>
  <c r="I15" i="16"/>
  <c r="G67" i="17"/>
  <c r="AC66" i="17"/>
  <c r="AA66" i="17"/>
  <c r="G66" i="17"/>
  <c r="Z62" i="17"/>
  <c r="Y62" i="17"/>
  <c r="X62" i="17"/>
  <c r="O62" i="17"/>
  <c r="N62" i="17"/>
  <c r="M62" i="17"/>
  <c r="AI62" i="17"/>
  <c r="Z60" i="17"/>
  <c r="Y60" i="17"/>
  <c r="X60" i="17"/>
  <c r="O60" i="17"/>
  <c r="N60" i="17"/>
  <c r="M60" i="17"/>
  <c r="AI60" i="17"/>
  <c r="W14" i="16"/>
  <c r="V14" i="16"/>
  <c r="U14" i="16"/>
  <c r="P14" i="16"/>
  <c r="K14" i="16"/>
  <c r="I14" i="16"/>
  <c r="G62" i="17"/>
  <c r="AB60" i="17"/>
  <c r="AA60" i="17"/>
  <c r="U60" i="17"/>
  <c r="E60" i="17"/>
  <c r="Z57" i="17"/>
  <c r="Y57" i="17"/>
  <c r="X57" i="17"/>
  <c r="O57" i="17"/>
  <c r="N57" i="17"/>
  <c r="M57" i="17"/>
  <c r="AI57" i="17"/>
  <c r="Z56" i="17"/>
  <c r="Y56" i="17"/>
  <c r="X56" i="17"/>
  <c r="O56" i="17"/>
  <c r="N56" i="17"/>
  <c r="M56" i="17"/>
  <c r="AI56" i="17"/>
  <c r="W13" i="16"/>
  <c r="V13" i="16"/>
  <c r="U13" i="16"/>
  <c r="P13" i="16"/>
  <c r="K13" i="16"/>
  <c r="I13" i="16"/>
  <c r="AC57" i="17"/>
  <c r="AC56" i="17"/>
  <c r="W56" i="17"/>
  <c r="AJ56" i="17"/>
  <c r="Z51" i="17"/>
  <c r="Y51" i="17"/>
  <c r="X51" i="17"/>
  <c r="O51" i="17"/>
  <c r="N51" i="17"/>
  <c r="M51" i="17"/>
  <c r="AI51" i="17"/>
  <c r="W12" i="16"/>
  <c r="V12" i="16"/>
  <c r="U12" i="16"/>
  <c r="P12" i="16"/>
  <c r="K12" i="16"/>
  <c r="AC51" i="17"/>
  <c r="AC52" i="17"/>
  <c r="U52" i="17"/>
  <c r="U51" i="17"/>
  <c r="E51" i="17"/>
  <c r="Z47" i="17"/>
  <c r="Y47" i="17"/>
  <c r="X47" i="17"/>
  <c r="O47" i="17"/>
  <c r="N47" i="17"/>
  <c r="M47" i="17"/>
  <c r="AI47" i="17"/>
  <c r="W11" i="16"/>
  <c r="V11" i="16"/>
  <c r="U11" i="16"/>
  <c r="P11" i="16"/>
  <c r="K11" i="16"/>
  <c r="I11" i="16"/>
  <c r="AB11" i="16"/>
  <c r="U47" i="17"/>
  <c r="Z42" i="17"/>
  <c r="Y42" i="17"/>
  <c r="X42" i="17"/>
  <c r="O42" i="17"/>
  <c r="N42" i="17"/>
  <c r="M42" i="17"/>
  <c r="AI42" i="17"/>
  <c r="G42" i="17"/>
  <c r="Z41" i="17"/>
  <c r="Y41" i="17"/>
  <c r="X41" i="17"/>
  <c r="O41" i="17"/>
  <c r="N41" i="17"/>
  <c r="M41" i="17"/>
  <c r="AI41" i="17"/>
  <c r="W10" i="16"/>
  <c r="V10" i="16"/>
  <c r="U10" i="16"/>
  <c r="P10" i="16"/>
  <c r="K10" i="16"/>
  <c r="I10" i="16"/>
  <c r="AC42" i="17"/>
  <c r="U42" i="17"/>
  <c r="AC41" i="17"/>
  <c r="W41" i="17"/>
  <c r="U41" i="17"/>
  <c r="Z37" i="17"/>
  <c r="Y37" i="17"/>
  <c r="X37" i="17"/>
  <c r="O37" i="17"/>
  <c r="N37" i="17"/>
  <c r="M37" i="17"/>
  <c r="AI37" i="17"/>
  <c r="Z36" i="17"/>
  <c r="Y36" i="17"/>
  <c r="X36" i="17"/>
  <c r="O36" i="17"/>
  <c r="N36" i="17"/>
  <c r="M36" i="17"/>
  <c r="AI36" i="17"/>
  <c r="W9" i="16"/>
  <c r="V9" i="16"/>
  <c r="U9" i="16"/>
  <c r="P9" i="16"/>
  <c r="K9" i="16"/>
  <c r="I9" i="16"/>
  <c r="AC37" i="17"/>
  <c r="G37" i="17"/>
  <c r="U36" i="17"/>
  <c r="AJ36" i="17"/>
  <c r="Z32" i="17"/>
  <c r="Y32" i="17"/>
  <c r="X32" i="17"/>
  <c r="O32" i="17"/>
  <c r="N32" i="17"/>
  <c r="M32" i="17"/>
  <c r="AI32" i="17"/>
  <c r="W8" i="16"/>
  <c r="V8" i="16"/>
  <c r="U8" i="16"/>
  <c r="P8" i="16"/>
  <c r="K8" i="16"/>
  <c r="I8" i="16"/>
  <c r="AB8" i="16"/>
  <c r="Z27" i="17"/>
  <c r="Y27" i="17"/>
  <c r="X27" i="17"/>
  <c r="O27" i="17"/>
  <c r="N27" i="17"/>
  <c r="M27" i="17"/>
  <c r="AI27" i="17"/>
  <c r="G27" i="17"/>
  <c r="Z26" i="17"/>
  <c r="Y26" i="17"/>
  <c r="X26" i="17"/>
  <c r="O26" i="17"/>
  <c r="N26" i="17"/>
  <c r="M26" i="17"/>
  <c r="AI26" i="17"/>
  <c r="G26" i="17"/>
  <c r="E26" i="17"/>
  <c r="W7" i="16"/>
  <c r="V7" i="16"/>
  <c r="U7" i="16"/>
  <c r="P7" i="16"/>
  <c r="K7" i="16"/>
  <c r="I7" i="16"/>
  <c r="AC27" i="17"/>
  <c r="U27" i="17"/>
  <c r="AC26" i="17"/>
  <c r="AA26" i="17"/>
  <c r="AJ26" i="17"/>
  <c r="Z22" i="17"/>
  <c r="Y22" i="17"/>
  <c r="X22" i="17"/>
  <c r="O22" i="17"/>
  <c r="N22" i="17"/>
  <c r="M22" i="17"/>
  <c r="AI22" i="17"/>
  <c r="Z21" i="17"/>
  <c r="Y21" i="17"/>
  <c r="X21" i="17"/>
  <c r="O21" i="17"/>
  <c r="N21" i="17"/>
  <c r="M21" i="17"/>
  <c r="AI21" i="17"/>
  <c r="G21" i="17"/>
  <c r="W6" i="16"/>
  <c r="V6" i="16"/>
  <c r="U6" i="16"/>
  <c r="P6" i="16"/>
  <c r="K6" i="16"/>
  <c r="I6" i="16"/>
  <c r="U22" i="17"/>
  <c r="AC22" i="17"/>
  <c r="AB21" i="17"/>
  <c r="AA21" i="17"/>
  <c r="AC21" i="17"/>
  <c r="U21" i="17"/>
  <c r="Z17" i="17"/>
  <c r="Y17" i="17"/>
  <c r="X17" i="17"/>
  <c r="O17" i="17"/>
  <c r="N17" i="17"/>
  <c r="M17" i="17"/>
  <c r="AI17" i="17"/>
  <c r="Z16" i="17"/>
  <c r="Y16" i="17"/>
  <c r="X16" i="17"/>
  <c r="O16" i="17"/>
  <c r="N16" i="17"/>
  <c r="M16" i="17"/>
  <c r="AI16" i="17"/>
  <c r="W5" i="16"/>
  <c r="V5" i="16"/>
  <c r="U5" i="16"/>
  <c r="P5" i="16"/>
  <c r="K5" i="16"/>
  <c r="I5" i="16"/>
  <c r="AC16" i="17"/>
  <c r="Z12" i="17"/>
  <c r="Y12" i="17"/>
  <c r="X12" i="17"/>
  <c r="O12" i="17"/>
  <c r="N12" i="17"/>
  <c r="M12" i="17"/>
  <c r="AI12" i="17"/>
  <c r="AA10" i="17"/>
  <c r="Z10" i="17"/>
  <c r="Y10" i="17"/>
  <c r="X10" i="17"/>
  <c r="O10" i="17"/>
  <c r="N10" i="17"/>
  <c r="M10" i="17"/>
  <c r="AI10" i="17"/>
  <c r="W4" i="16"/>
  <c r="V4" i="16"/>
  <c r="U4" i="16"/>
  <c r="P4" i="16"/>
  <c r="K4" i="16"/>
  <c r="I4" i="16"/>
  <c r="AC12" i="17"/>
  <c r="U12" i="17"/>
  <c r="AH10" i="17"/>
  <c r="AB4" i="16"/>
  <c r="AB10" i="17"/>
  <c r="W10" i="17"/>
  <c r="S4" i="16"/>
  <c r="Z7" i="17"/>
  <c r="Y7" i="17"/>
  <c r="X7" i="17"/>
  <c r="O7" i="17"/>
  <c r="N7" i="17"/>
  <c r="M7" i="17"/>
  <c r="AI7" i="17"/>
  <c r="I7" i="17"/>
  <c r="AB5" i="17"/>
  <c r="AA5" i="17"/>
  <c r="Z5" i="17"/>
  <c r="Y5" i="17"/>
  <c r="X5" i="17"/>
  <c r="O5" i="17"/>
  <c r="N5" i="17"/>
  <c r="M5" i="17"/>
  <c r="AI5" i="17"/>
  <c r="K5" i="17"/>
  <c r="I5" i="17"/>
  <c r="W3" i="16"/>
  <c r="V3" i="16"/>
  <c r="U3" i="16"/>
  <c r="I3" i="16"/>
  <c r="AH5" i="17"/>
  <c r="U5" i="17"/>
  <c r="F3" i="16"/>
  <c r="E5" i="17"/>
  <c r="N73" i="17" l="1"/>
  <c r="M73" i="17"/>
  <c r="AJ24" i="10"/>
  <c r="AJ26" i="10" s="1"/>
  <c r="H8" i="16"/>
  <c r="AF42" i="17"/>
  <c r="AF62" i="17"/>
  <c r="G10" i="17"/>
  <c r="G60" i="17"/>
  <c r="W42" i="17"/>
  <c r="AH42" i="17"/>
  <c r="G5" i="17"/>
  <c r="AJ21" i="17"/>
  <c r="AH22" i="17"/>
  <c r="E11" i="16"/>
  <c r="G57" i="17"/>
  <c r="AF6" i="16"/>
  <c r="AF8" i="16"/>
  <c r="AF41" i="17"/>
  <c r="AF10" i="16"/>
  <c r="AF15" i="16"/>
  <c r="AF10" i="17"/>
  <c r="AJ16" i="17"/>
  <c r="AF4" i="16"/>
  <c r="AF5" i="16"/>
  <c r="AH21" i="17"/>
  <c r="AF7" i="16"/>
  <c r="W36" i="17"/>
  <c r="AF9" i="16"/>
  <c r="AJ42" i="17"/>
  <c r="AF60" i="17"/>
  <c r="AF14" i="16"/>
  <c r="AF16" i="16"/>
  <c r="AF13" i="16"/>
  <c r="AF5" i="17"/>
  <c r="AF11" i="16"/>
  <c r="AF12" i="16"/>
  <c r="T13" i="16"/>
  <c r="AD6" i="16"/>
  <c r="E41" i="17"/>
  <c r="AF3" i="16"/>
  <c r="AB51" i="17"/>
  <c r="AF66" i="17"/>
  <c r="AC7" i="17"/>
  <c r="K3" i="16"/>
  <c r="K17" i="16" s="1"/>
  <c r="S3" i="16"/>
  <c r="L41" i="17"/>
  <c r="W52" i="17"/>
  <c r="AA12" i="16"/>
  <c r="AH3" i="16"/>
  <c r="G7" i="17"/>
  <c r="W7" i="17"/>
  <c r="AF7" i="17"/>
  <c r="AA3" i="16"/>
  <c r="AJ12" i="17"/>
  <c r="AH12" i="17"/>
  <c r="L16" i="17"/>
  <c r="G22" i="17"/>
  <c r="AF22" i="17"/>
  <c r="AJ22" i="17"/>
  <c r="AJ32" i="17"/>
  <c r="W32" i="17"/>
  <c r="AB42" i="17"/>
  <c r="AB62" i="17"/>
  <c r="AD14" i="16"/>
  <c r="AJ66" i="17"/>
  <c r="AF72" i="17"/>
  <c r="AJ37" i="17"/>
  <c r="AD11" i="16"/>
  <c r="AF52" i="17"/>
  <c r="AB3" i="16"/>
  <c r="AH7" i="17"/>
  <c r="AF16" i="17"/>
  <c r="W22" i="17"/>
  <c r="W27" i="17"/>
  <c r="AF27" i="17"/>
  <c r="L32" i="17"/>
  <c r="AH51" i="17"/>
  <c r="L56" i="17"/>
  <c r="AJ57" i="17"/>
  <c r="W57" i="17"/>
  <c r="AE14" i="16"/>
  <c r="U66" i="17"/>
  <c r="G16" i="17"/>
  <c r="T3" i="16"/>
  <c r="AB7" i="17"/>
  <c r="L21" i="17"/>
  <c r="AF26" i="17"/>
  <c r="AD7" i="16"/>
  <c r="E37" i="17"/>
  <c r="AA37" i="17"/>
  <c r="AE11" i="16"/>
  <c r="AA51" i="17"/>
  <c r="L60" i="17"/>
  <c r="L5" i="17"/>
  <c r="AJ7" i="17"/>
  <c r="AD3" i="16"/>
  <c r="U10" i="17"/>
  <c r="T11" i="16"/>
  <c r="W47" i="17"/>
  <c r="AJ52" i="17"/>
  <c r="D13" i="16"/>
  <c r="Z16" i="16"/>
  <c r="T7" i="16"/>
  <c r="W26" i="17"/>
  <c r="AE3" i="16"/>
  <c r="W12" i="17"/>
  <c r="L57" i="17"/>
  <c r="AB67" i="17"/>
  <c r="AA15" i="16"/>
  <c r="T5" i="16"/>
  <c r="AB17" i="17"/>
  <c r="AH6" i="16"/>
  <c r="AD26" i="17"/>
  <c r="L27" i="17"/>
  <c r="AH7" i="16"/>
  <c r="AC32" i="17"/>
  <c r="T8" i="16"/>
  <c r="AF37" i="17"/>
  <c r="W37" i="17"/>
  <c r="AE12" i="16"/>
  <c r="E56" i="17"/>
  <c r="AA13" i="16"/>
  <c r="E62" i="17"/>
  <c r="AH62" i="17"/>
  <c r="W62" i="17"/>
  <c r="AH67" i="17"/>
  <c r="AJ72" i="17"/>
  <c r="AH16" i="16"/>
  <c r="AD16" i="16"/>
  <c r="AJ17" i="17"/>
  <c r="G17" i="17"/>
  <c r="AH37" i="17"/>
  <c r="T9" i="16"/>
  <c r="AD10" i="16"/>
  <c r="AH11" i="16"/>
  <c r="AH47" i="17"/>
  <c r="AB47" i="17"/>
  <c r="T12" i="16"/>
  <c r="W51" i="17"/>
  <c r="AH52" i="17"/>
  <c r="AA14" i="16"/>
  <c r="AB72" i="17"/>
  <c r="AH4" i="16"/>
  <c r="AD10" i="17"/>
  <c r="AE4" i="16"/>
  <c r="AH17" i="17"/>
  <c r="T6" i="16"/>
  <c r="E22" i="17"/>
  <c r="AA22" i="17"/>
  <c r="AH8" i="16"/>
  <c r="AD8" i="16"/>
  <c r="AA8" i="16"/>
  <c r="G32" i="17"/>
  <c r="AH9" i="16"/>
  <c r="AB9" i="16"/>
  <c r="E36" i="17"/>
  <c r="Z9" i="16"/>
  <c r="U37" i="17"/>
  <c r="AH10" i="16"/>
  <c r="G41" i="17"/>
  <c r="AE10" i="16"/>
  <c r="AC47" i="17"/>
  <c r="AJ51" i="17"/>
  <c r="AD12" i="16"/>
  <c r="AF51" i="17"/>
  <c r="AB52" i="17"/>
  <c r="AH13" i="16"/>
  <c r="T14" i="16"/>
  <c r="AF67" i="17"/>
  <c r="AC67" i="17"/>
  <c r="AH15" i="16"/>
  <c r="AD15" i="16"/>
  <c r="T16" i="16"/>
  <c r="L71" i="17"/>
  <c r="W72" i="17"/>
  <c r="I12" i="16"/>
  <c r="I17" i="16" s="1"/>
  <c r="U72" i="17"/>
  <c r="AB16" i="16"/>
  <c r="AB13" i="16"/>
  <c r="S11" i="16"/>
  <c r="AB6" i="16"/>
  <c r="V17" i="16"/>
  <c r="E12" i="16"/>
  <c r="S12" i="16"/>
  <c r="AB12" i="16"/>
  <c r="W17" i="16"/>
  <c r="AJ5" i="17"/>
  <c r="AB12" i="17"/>
  <c r="AA4" i="16"/>
  <c r="AC10" i="17"/>
  <c r="U16" i="17"/>
  <c r="AA5" i="16"/>
  <c r="AB5" i="16"/>
  <c r="W16" i="17"/>
  <c r="E21" i="17"/>
  <c r="D6" i="16"/>
  <c r="Z6" i="16"/>
  <c r="AB27" i="17"/>
  <c r="AE8" i="16"/>
  <c r="AB32" i="17"/>
  <c r="AA36" i="17"/>
  <c r="U17" i="16"/>
  <c r="W5" i="17"/>
  <c r="T4" i="16"/>
  <c r="AH5" i="16"/>
  <c r="AE6" i="16"/>
  <c r="E10" i="17"/>
  <c r="AC5" i="17"/>
  <c r="P17" i="16"/>
  <c r="AJ10" i="17"/>
  <c r="AD5" i="16"/>
  <c r="W17" i="17"/>
  <c r="AC17" i="17"/>
  <c r="AB22" i="17"/>
  <c r="H7" i="16"/>
  <c r="AA7" i="16"/>
  <c r="AE7" i="16"/>
  <c r="L26" i="17"/>
  <c r="AA32" i="17"/>
  <c r="AH32" i="17"/>
  <c r="AF32" i="17"/>
  <c r="AC36" i="17"/>
  <c r="G12" i="17"/>
  <c r="K7" i="17"/>
  <c r="AF12" i="17"/>
  <c r="AD4" i="16"/>
  <c r="AH16" i="17"/>
  <c r="AE5" i="16"/>
  <c r="AF17" i="17"/>
  <c r="AB16" i="17"/>
  <c r="W21" i="17"/>
  <c r="AA6" i="16"/>
  <c r="AD21" i="17"/>
  <c r="U26" i="17"/>
  <c r="AB7" i="16"/>
  <c r="E27" i="17"/>
  <c r="AJ27" i="17"/>
  <c r="AH27" i="17"/>
  <c r="D7" i="16"/>
  <c r="AB26" i="17"/>
  <c r="U32" i="17"/>
  <c r="AD9" i="16"/>
  <c r="AF36" i="17"/>
  <c r="AB37" i="17"/>
  <c r="S9" i="16"/>
  <c r="AE9" i="16"/>
  <c r="T10" i="16"/>
  <c r="AB10" i="16"/>
  <c r="AJ41" i="17"/>
  <c r="AA11" i="16"/>
  <c r="AJ47" i="17"/>
  <c r="AH12" i="16"/>
  <c r="G52" i="17"/>
  <c r="G51" i="17"/>
  <c r="AE13" i="16"/>
  <c r="U57" i="17"/>
  <c r="AB57" i="17"/>
  <c r="AA56" i="17"/>
  <c r="AJ62" i="17"/>
  <c r="D14" i="16"/>
  <c r="AE15" i="16"/>
  <c r="AA16" i="16"/>
  <c r="AA72" i="17"/>
  <c r="E16" i="16"/>
  <c r="G47" i="17"/>
  <c r="AF47" i="17"/>
  <c r="U56" i="17"/>
  <c r="S13" i="16"/>
  <c r="AB56" i="17"/>
  <c r="AC60" i="17"/>
  <c r="AB14" i="16"/>
  <c r="E15" i="16"/>
  <c r="AF21" i="17"/>
  <c r="AA9" i="16"/>
  <c r="AF57" i="17"/>
  <c r="AH14" i="16"/>
  <c r="AJ60" i="17"/>
  <c r="AC62" i="17"/>
  <c r="AB15" i="16"/>
  <c r="U67" i="17"/>
  <c r="AC72" i="17"/>
  <c r="AD13" i="16"/>
  <c r="AF56" i="17"/>
  <c r="AH57" i="17"/>
  <c r="W60" i="17"/>
  <c r="T15" i="16"/>
  <c r="AJ67" i="17"/>
  <c r="W67" i="17"/>
  <c r="AE16" i="16"/>
  <c r="W66" i="17"/>
  <c r="AB66" i="17"/>
  <c r="S15" i="16"/>
  <c r="S16" i="16"/>
  <c r="E4" i="16" l="1"/>
  <c r="L22" i="17"/>
  <c r="AD22" i="17"/>
  <c r="E13" i="16"/>
  <c r="H13" i="16"/>
  <c r="E14" i="16"/>
  <c r="E3" i="16"/>
  <c r="E6" i="16"/>
  <c r="E7" i="16"/>
  <c r="L42" i="17"/>
  <c r="F13" i="16"/>
  <c r="AF17" i="16"/>
  <c r="F10" i="16"/>
  <c r="F9" i="16"/>
  <c r="L12" i="17"/>
  <c r="AD17" i="17"/>
  <c r="H14" i="16"/>
  <c r="G15" i="16"/>
  <c r="F5" i="16"/>
  <c r="U7" i="17"/>
  <c r="AD51" i="17"/>
  <c r="Z15" i="16"/>
  <c r="D15" i="16"/>
  <c r="L67" i="17"/>
  <c r="Z3" i="16"/>
  <c r="AA47" i="17"/>
  <c r="AD67" i="17"/>
  <c r="S8" i="16"/>
  <c r="S5" i="16"/>
  <c r="E42" i="17"/>
  <c r="L17" i="17"/>
  <c r="AA7" i="17"/>
  <c r="Z13" i="16"/>
  <c r="E57" i="17"/>
  <c r="L47" i="17"/>
  <c r="D11" i="16"/>
  <c r="H10" i="16"/>
  <c r="Z7" i="16"/>
  <c r="E17" i="17"/>
  <c r="D5" i="16"/>
  <c r="D4" i="16"/>
  <c r="AA42" i="17"/>
  <c r="AA17" i="17"/>
  <c r="S14" i="16"/>
  <c r="L37" i="17"/>
  <c r="E7" i="17"/>
  <c r="D16" i="16"/>
  <c r="AA67" i="17"/>
  <c r="H5" i="16"/>
  <c r="Z4" i="16"/>
  <c r="H16" i="16"/>
  <c r="D9" i="16"/>
  <c r="G56" i="17"/>
  <c r="Z8" i="16"/>
  <c r="AD52" i="17"/>
  <c r="D10" i="16"/>
  <c r="AA27" i="17"/>
  <c r="L7" i="17"/>
  <c r="G36" i="17"/>
  <c r="H11" i="16"/>
  <c r="AA12" i="17"/>
  <c r="Z11" i="16"/>
  <c r="E16" i="17"/>
  <c r="AD57" i="17"/>
  <c r="U17" i="17"/>
  <c r="U62" i="17"/>
  <c r="AA16" i="17"/>
  <c r="D12" i="16"/>
  <c r="Z12" i="16"/>
  <c r="AA10" i="16"/>
  <c r="AA17" i="16" s="1"/>
  <c r="AB41" i="17"/>
  <c r="AD72" i="17"/>
  <c r="E5" i="16"/>
  <c r="E47" i="17"/>
  <c r="AD42" i="17"/>
  <c r="T17" i="16"/>
  <c r="L51" i="17"/>
  <c r="L62" i="17"/>
  <c r="AD7" i="17"/>
  <c r="AE17" i="16"/>
  <c r="AD17" i="16"/>
  <c r="AB17" i="16"/>
  <c r="AH17" i="16"/>
  <c r="H12" i="16"/>
  <c r="H15" i="16"/>
  <c r="L66" i="17"/>
  <c r="L72" i="17"/>
  <c r="AD12" i="17"/>
  <c r="AC9" i="16"/>
  <c r="AD36" i="17"/>
  <c r="Z5" i="16"/>
  <c r="H3" i="16"/>
  <c r="E12" i="17"/>
  <c r="AD16" i="17"/>
  <c r="AC5" i="16"/>
  <c r="AD41" i="17"/>
  <c r="AC10" i="16"/>
  <c r="AA57" i="17"/>
  <c r="L36" i="17"/>
  <c r="H9" i="16"/>
  <c r="H6" i="16"/>
  <c r="AC4" i="16"/>
  <c r="E67" i="17"/>
  <c r="AD47" i="17"/>
  <c r="AC11" i="16"/>
  <c r="Z14" i="16"/>
  <c r="AA62" i="17"/>
  <c r="AD60" i="17"/>
  <c r="AC14" i="16"/>
  <c r="L10" i="17"/>
  <c r="H4" i="16"/>
  <c r="AD5" i="17"/>
  <c r="AC3" i="16"/>
  <c r="E32" i="17"/>
  <c r="D8" i="16"/>
  <c r="AD62" i="17"/>
  <c r="Z10" i="16"/>
  <c r="AA41" i="17"/>
  <c r="AD32" i="17"/>
  <c r="AC8" i="16"/>
  <c r="E72" i="17"/>
  <c r="AD27" i="17"/>
  <c r="AC7" i="16"/>
  <c r="AD66" i="17"/>
  <c r="AC15" i="16"/>
  <c r="AC16" i="16"/>
  <c r="AC13" i="16"/>
  <c r="AD56" i="17"/>
  <c r="AD37" i="17"/>
  <c r="AC6" i="16"/>
  <c r="AB36" i="17"/>
  <c r="D3" i="16"/>
  <c r="G3" i="16"/>
  <c r="AC12" i="16" l="1"/>
  <c r="AC17" i="16" s="1"/>
  <c r="G17" i="16"/>
  <c r="F17" i="16"/>
  <c r="E8" i="16"/>
  <c r="E10" i="16"/>
  <c r="E9" i="16"/>
  <c r="S6" i="16"/>
  <c r="S10" i="16"/>
  <c r="S7" i="16"/>
  <c r="E52" i="17"/>
  <c r="AA52" i="17"/>
  <c r="L52" i="17"/>
  <c r="Z17" i="16"/>
  <c r="D17" i="16"/>
  <c r="H17" i="16"/>
  <c r="E17" i="16" l="1"/>
  <c r="AM17" i="16" s="1"/>
  <c r="S17" i="16"/>
  <c r="AN17" i="16" s="1"/>
</calcChain>
</file>

<file path=xl/sharedStrings.xml><?xml version="1.0" encoding="utf-8"?>
<sst xmlns="http://schemas.openxmlformats.org/spreadsheetml/2006/main" count="3161" uniqueCount="252">
  <si>
    <t>KWALIFIKOWANE</t>
  </si>
  <si>
    <t>Droga (nr drogi lub działki)</t>
  </si>
  <si>
    <t>Długość drogi [m]</t>
  </si>
  <si>
    <t>Podbudowa: kruszywo łamane 0/31,5 gr. 20 cm</t>
  </si>
  <si>
    <t>Warstwa wiążąca: bet. asf. 5 cm</t>
  </si>
  <si>
    <t>Warstwa ścieralna: bet. asf. 4 cm</t>
  </si>
  <si>
    <t>Warstwa ścieralna: bet. asf. 6 cm</t>
  </si>
  <si>
    <t>Chodnik z kostki bet. szer. [m]</t>
  </si>
  <si>
    <t>Chodnik z kostki bet. długość [m]</t>
  </si>
  <si>
    <t>Chodnik [m2]</t>
  </si>
  <si>
    <t>Pobocze z kruszywa szer. [m]</t>
  </si>
  <si>
    <t>Kanalizacja grawitacyjna [m]</t>
  </si>
  <si>
    <t>Kanalizacja tłoczna [m]</t>
  </si>
  <si>
    <t>Rów przydrożny [m]</t>
  </si>
  <si>
    <t>Zjazdy i dojścia [szt]</t>
  </si>
  <si>
    <t>Przepsuty [szt]</t>
  </si>
  <si>
    <t>Kanalizacja deszczowa [m]</t>
  </si>
  <si>
    <t>Oświetlenie [szt.]</t>
  </si>
  <si>
    <t>Oświetlenie [m]</t>
  </si>
  <si>
    <t>Podbudowa: kruszywo łamane 0/31,5 gr. 20 cm [m2]</t>
  </si>
  <si>
    <t>Pobocze z kruszywa [m2]</t>
  </si>
  <si>
    <t>Podbudowa: bet. asf. 7 cm</t>
  </si>
  <si>
    <t>Warstwa ścieralna: bet. asf. 5 cm</t>
  </si>
  <si>
    <t>DW292</t>
  </si>
  <si>
    <t>nie</t>
  </si>
  <si>
    <t>tak</t>
  </si>
  <si>
    <t>283/2</t>
  </si>
  <si>
    <t>303/1</t>
  </si>
  <si>
    <t>302/3</t>
  </si>
  <si>
    <t>303/2</t>
  </si>
  <si>
    <t>SUMA</t>
  </si>
  <si>
    <t>Jednostka</t>
  </si>
  <si>
    <t>m2</t>
  </si>
  <si>
    <t>m</t>
  </si>
  <si>
    <t>szt</t>
  </si>
  <si>
    <t>Koszt szacunkowy</t>
  </si>
  <si>
    <t>177/1</t>
  </si>
  <si>
    <t>132/3, 132/2</t>
  </si>
  <si>
    <t>189/15</t>
  </si>
  <si>
    <t>177/4</t>
  </si>
  <si>
    <t>253/6</t>
  </si>
  <si>
    <t>224/2</t>
  </si>
  <si>
    <t>DP1207</t>
  </si>
  <si>
    <t>DP1209</t>
  </si>
  <si>
    <t>DP1211</t>
  </si>
  <si>
    <t>46/1</t>
  </si>
  <si>
    <t>370</t>
  </si>
  <si>
    <t>426/3</t>
  </si>
  <si>
    <t>197/1 i 197/2</t>
  </si>
  <si>
    <t>274 i 285</t>
  </si>
  <si>
    <t>74/1</t>
  </si>
  <si>
    <t>144/1</t>
  </si>
  <si>
    <t>120/1</t>
  </si>
  <si>
    <t>455</t>
  </si>
  <si>
    <t>426/2</t>
  </si>
  <si>
    <t>339</t>
  </si>
  <si>
    <t>DP</t>
  </si>
  <si>
    <t>145/3</t>
  </si>
  <si>
    <t>119/8 i 119/10</t>
  </si>
  <si>
    <t>134/1</t>
  </si>
  <si>
    <t>143/3</t>
  </si>
  <si>
    <t>141 i 138</t>
  </si>
  <si>
    <t>72/5</t>
  </si>
  <si>
    <t>82/1</t>
  </si>
  <si>
    <t>1/4</t>
  </si>
  <si>
    <t>56/1</t>
  </si>
  <si>
    <t>73/5</t>
  </si>
  <si>
    <t>DP 1222D na dz. 288</t>
  </si>
  <si>
    <t>292/1</t>
  </si>
  <si>
    <t>163/6</t>
  </si>
  <si>
    <t>290</t>
  </si>
  <si>
    <t>293/1</t>
  </si>
  <si>
    <t>197/1</t>
  </si>
  <si>
    <t>292</t>
  </si>
  <si>
    <t>189/1</t>
  </si>
  <si>
    <t>68</t>
  </si>
  <si>
    <t>128</t>
  </si>
  <si>
    <t>7/1, 89/1</t>
  </si>
  <si>
    <t>101, 102</t>
  </si>
  <si>
    <t>101</t>
  </si>
  <si>
    <t>102</t>
  </si>
  <si>
    <t>105</t>
  </si>
  <si>
    <t>102, 68</t>
  </si>
  <si>
    <t>110/1, 110/2</t>
  </si>
  <si>
    <t>DP1237</t>
  </si>
  <si>
    <t>512/1</t>
  </si>
  <si>
    <t>565/1</t>
  </si>
  <si>
    <t>539/1</t>
  </si>
  <si>
    <t>536, 537</t>
  </si>
  <si>
    <t>535/5</t>
  </si>
  <si>
    <t>535/3, 537</t>
  </si>
  <si>
    <t>540</t>
  </si>
  <si>
    <t>541</t>
  </si>
  <si>
    <t>541, 542/1, 546/2</t>
  </si>
  <si>
    <t>543, 544</t>
  </si>
  <si>
    <t>548/3</t>
  </si>
  <si>
    <t>559/1</t>
  </si>
  <si>
    <t>570/1</t>
  </si>
  <si>
    <t>289/3</t>
  </si>
  <si>
    <t>545</t>
  </si>
  <si>
    <t>402/5</t>
  </si>
  <si>
    <t>89</t>
  </si>
  <si>
    <t>84</t>
  </si>
  <si>
    <t>217/1</t>
  </si>
  <si>
    <t>116</t>
  </si>
  <si>
    <t>143/1</t>
  </si>
  <si>
    <t>115/1</t>
  </si>
  <si>
    <t>394</t>
  </si>
  <si>
    <t>374</t>
  </si>
  <si>
    <t>369</t>
  </si>
  <si>
    <t>460/1</t>
  </si>
  <si>
    <t>353, 354</t>
  </si>
  <si>
    <t>216/1, 165/3</t>
  </si>
  <si>
    <t>186</t>
  </si>
  <si>
    <t>236</t>
  </si>
  <si>
    <t>298/3</t>
  </si>
  <si>
    <t>210</t>
  </si>
  <si>
    <t>237/1</t>
  </si>
  <si>
    <t>221, 228</t>
  </si>
  <si>
    <t>238</t>
  </si>
  <si>
    <t>299</t>
  </si>
  <si>
    <t>288, 211/1, 211/2, 208/1, 197/1, 197/2</t>
  </si>
  <si>
    <t>322/7</t>
  </si>
  <si>
    <t>322/8, 324</t>
  </si>
  <si>
    <t>353</t>
  </si>
  <si>
    <t>419</t>
  </si>
  <si>
    <t>412</t>
  </si>
  <si>
    <t>354</t>
  </si>
  <si>
    <t>423/1</t>
  </si>
  <si>
    <t>407/1</t>
  </si>
  <si>
    <t>411/1</t>
  </si>
  <si>
    <t>351/1</t>
  </si>
  <si>
    <t>Jednostkowy koszt szacunkowy</t>
  </si>
  <si>
    <t>zł/m2</t>
  </si>
  <si>
    <t>zł/m</t>
  </si>
  <si>
    <t>zł/szt</t>
  </si>
  <si>
    <t>Miejscowość</t>
  </si>
  <si>
    <t>Buszkowice</t>
  </si>
  <si>
    <t>Przychowa</t>
  </si>
  <si>
    <t>Dziesław</t>
  </si>
  <si>
    <t>Dąbrowa Środkowa</t>
  </si>
  <si>
    <t>Dąbrowa Dolna</t>
  </si>
  <si>
    <t>Turów</t>
  </si>
  <si>
    <t>Ręszów</t>
  </si>
  <si>
    <t>Sitno</t>
  </si>
  <si>
    <t>Krzyżowa</t>
  </si>
  <si>
    <t>Parszowice</t>
  </si>
  <si>
    <t>Wielowieś</t>
  </si>
  <si>
    <t>Dłużyce</t>
  </si>
  <si>
    <t>Dziewin</t>
  </si>
  <si>
    <t>Zaborów</t>
  </si>
  <si>
    <t>Koszt szacunkowy - SUMA</t>
  </si>
  <si>
    <t>DK</t>
  </si>
  <si>
    <t>DW</t>
  </si>
  <si>
    <t>DG</t>
  </si>
  <si>
    <t>DP 1221D</t>
  </si>
  <si>
    <t>DP 1237D</t>
  </si>
  <si>
    <t>Istniejąca nawierzchnia</t>
  </si>
  <si>
    <t>tłuczniowo-gruntowa</t>
  </si>
  <si>
    <t>bitumiczna</t>
  </si>
  <si>
    <t>kostka brukowa</t>
  </si>
  <si>
    <t>DP1237D</t>
  </si>
  <si>
    <t>kostka kamienna</t>
  </si>
  <si>
    <t>płyty betonowe</t>
  </si>
  <si>
    <t>DW292 (zgłoszenie)</t>
  </si>
  <si>
    <t>302/3 (zgłoszenie)</t>
  </si>
  <si>
    <t>322/8, 324 (pozwolenie na budowę)</t>
  </si>
  <si>
    <t>DP 1238D (pozwolenie na budowę)</t>
  </si>
  <si>
    <t>289 (pozwolenie na budowę)</t>
  </si>
  <si>
    <t>299 (pozwolenie na budowę)</t>
  </si>
  <si>
    <t>DP1223D (pozwolenie na budowę)</t>
  </si>
  <si>
    <t>DP1237D (pozwolenie na budowę)</t>
  </si>
  <si>
    <t>DP1209 (pozwolenie na budowę)</t>
  </si>
  <si>
    <t>Poszerzenie jezdni bitumicznej [m]</t>
  </si>
  <si>
    <t>Pobocze z kruszywa</t>
  </si>
  <si>
    <t>Odtworzenie nawierzchni z kostki kamiennej 18/20 [m2]</t>
  </si>
  <si>
    <t>Suma DK</t>
  </si>
  <si>
    <t>Suma DW</t>
  </si>
  <si>
    <t>Suma DP</t>
  </si>
  <si>
    <t>Suma DG</t>
  </si>
  <si>
    <t xml:space="preserve"> suma poza zakresem odbudowy nawierzchni</t>
  </si>
  <si>
    <t>suma poza zakresem odbudowy nawierzchni</t>
  </si>
  <si>
    <t>DK36</t>
  </si>
  <si>
    <t>Warstwa wiążąca: bet. asf. 6 cm</t>
  </si>
  <si>
    <t>Chodnik [m]</t>
  </si>
  <si>
    <t>Chodnik z kostki bet. [m]</t>
  </si>
  <si>
    <t>Podbudowa: bet. asf. 10 cm</t>
  </si>
  <si>
    <t>Pobocze asf. [m2]</t>
  </si>
  <si>
    <t>Warstwa wiążąca: bet. asf. 5 cm [m2]</t>
  </si>
  <si>
    <t>Warstwa ścieralna: bet. asf. 4 cm [m2]</t>
  </si>
  <si>
    <t>Warstwa wiążąca: bet. asf. 6 cm [m2]</t>
  </si>
  <si>
    <t>Podbudowa: bet. asf. 10 cm [m2]</t>
  </si>
  <si>
    <t>Warstwa ścieralna: bet. asf. 6 cm [m2]</t>
  </si>
  <si>
    <t>Podbudowa: bet. asf. 7 cm [m2]</t>
  </si>
  <si>
    <t>Warstwa ścieralna: bet. asf. 5 cm [m2]</t>
  </si>
  <si>
    <t>Podbudowa: bet. asf. 10cm [m2]</t>
  </si>
  <si>
    <t>Odtworzenie nawierzchni z kostki kamiennej 18/20</t>
  </si>
  <si>
    <t>Kanalizacja grawitacyjna</t>
  </si>
  <si>
    <t>Kanalizacja tłoczna</t>
  </si>
  <si>
    <t>Rów przydrożny</t>
  </si>
  <si>
    <t>Pobocze asf.</t>
  </si>
  <si>
    <t>Zjazdy i dojścia</t>
  </si>
  <si>
    <t>Przepsuty</t>
  </si>
  <si>
    <t>Kanalizacja deszczowa</t>
  </si>
  <si>
    <t>Długość drogi bez kanalizacji lub poza aglomeracją [m]</t>
  </si>
  <si>
    <t>Kanalizacja grawitacyjna poza aglomeracją [m]</t>
  </si>
  <si>
    <t>Kanalizacja tłoczna poza aglomeracją [m]</t>
  </si>
  <si>
    <t>344</t>
  </si>
  <si>
    <t>59/1</t>
  </si>
  <si>
    <t>212, 213</t>
  </si>
  <si>
    <t>404</t>
  </si>
  <si>
    <t>sieć wodociągowa</t>
  </si>
  <si>
    <t>stacje podnoszenia ciśnienia</t>
  </si>
  <si>
    <t>pompownie ścieków</t>
  </si>
  <si>
    <t>pompownie ścieków poza aglomeracją [kpl]</t>
  </si>
  <si>
    <t>zł/kpl</t>
  </si>
  <si>
    <t>kanały boczne przykanaliki</t>
  </si>
  <si>
    <t>Kanały boczne przykanaliki [m]</t>
  </si>
  <si>
    <t>pompownie ścieków [kpl]</t>
  </si>
  <si>
    <t>sieć wodociągowa [m]</t>
  </si>
  <si>
    <t>pompownie ścieków  poza aglomeracją [kpl]</t>
  </si>
  <si>
    <t>kanały boczne przykanaliki [m]</t>
  </si>
  <si>
    <t>stacje podnoszenia ciśnienia w sieci wodociągowej [kpl]</t>
  </si>
  <si>
    <t>pompownia scieków poza aglomeracją [kpl]</t>
  </si>
  <si>
    <t>stacje podnoszenia ciśnienia w sieci wodociagowej</t>
  </si>
  <si>
    <t>kpl</t>
  </si>
  <si>
    <t>stacje podnoszenia ciśnienia [kpl]</t>
  </si>
  <si>
    <t>Pompownie ścieków poza aglomeracją [kpl]</t>
  </si>
  <si>
    <t>stacje podnoszenia ciśnienia w sieci wodociagowej [kpl]</t>
  </si>
  <si>
    <t>przyłacz wodociągowe zgodnie z wytycznymi SZOP [m]</t>
  </si>
  <si>
    <t>przyłacza wodociągowe zgodnie z wytycznymi SZOP [m]</t>
  </si>
  <si>
    <t>kanały boczne przykanaliki [m ]</t>
  </si>
  <si>
    <t>pmpownie ścieków [kpl]</t>
  </si>
  <si>
    <t>stacje podnoszenia ciśnienia na sieci wodociągowej [kpl]</t>
  </si>
  <si>
    <t>Projektowana szerokość jezdni [m]</t>
  </si>
  <si>
    <t>Drogi powiatowe [m]</t>
  </si>
  <si>
    <t>Drogi gminne [m]</t>
  </si>
  <si>
    <t>Drogi wojewódzkie [m]</t>
  </si>
  <si>
    <t>Drogi krajowe [m]</t>
  </si>
  <si>
    <t>Suma długości dróg dla całego opracowania</t>
  </si>
  <si>
    <t>Suma długości dróg [m]</t>
  </si>
  <si>
    <t>STAN ISTNIEJĄCY</t>
  </si>
  <si>
    <t>STAN DO ZAPROJEKTOWANIA I WYKONANIA DLA ZADANIA OBJĘTEGO WNIOSKIEM O DOFINANSOWANIE NA BUDOWĘ KANALIZACJI SANITARNEJ</t>
  </si>
  <si>
    <t xml:space="preserve">STAN DO ZAPROJEKOTWANIA I WYKONANAIA DLA ROBÓT, KTÓRE BĘDĄ REALIZAOWANE W RAMCH OPCJI WYBRANYCH WYBRANYCH PRZEZ ZAMAWIAJACEGO </t>
  </si>
  <si>
    <t>Kanały boczne przykanaliki poza aglomeracją [m]</t>
  </si>
  <si>
    <t>Stan do zaprojektowania i wykonania w ramach zadania objętego wnioskiem o dofinansowanie kanalizacji sanitarnej</t>
  </si>
  <si>
    <t>stan do zaprojektowania i wykonania w ramach zadania objętego wnioskiem o dofinansowanie na budowę kanalizacji sanitarnej</t>
  </si>
  <si>
    <t xml:space="preserve">suma </t>
  </si>
  <si>
    <t>suma</t>
  </si>
  <si>
    <t>suma robót do zaprojektowania i wykonania w ramach zadania objętego wnioskiem o dofinansowanie na budowę kanalizacji sanitarnej i sieci wodociągowej</t>
  </si>
  <si>
    <t xml:space="preserve">suma robót do zaprojektowania i wykonania które będą realizowane w ramach opcji wybranych przez Zamawiającego </t>
  </si>
  <si>
    <t>ochrona komórek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</si>
</sst>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164" formatCode="_-* #,##0.00,&quot;zł&quot;_-;\-* #,##0.00,&quot;zł&quot;_-;_-* \-??&quot; zł&quot;_-;_-@_-"/>
    <numFmt numFmtId="165" formatCode="#,##0_ ;\-#,##0\ "/>
    <numFmt numFmtId="166" formatCode="#,##0.00_ ;\-#,##0.00\ "/>
  </numFmts>
  <fonts count="4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indexed="55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CCFF"/>
        <bgColor rgb="FFDEEBF7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9DC3E6"/>
      </patternFill>
    </fill>
    <fill>
      <patternFill patternType="solid">
        <fgColor rgb="FFF4B183"/>
        <bgColor rgb="FFFF99CC"/>
      </patternFill>
    </fill>
    <fill>
      <patternFill patternType="solid">
        <fgColor rgb="FFFFF2CC"/>
        <bgColor rgb="FFFFFFFF"/>
      </patternFill>
    </fill>
    <fill>
      <patternFill patternType="solid">
        <fgColor rgb="FFDEEBF7"/>
        <bgColor rgb="FFCCFFFF"/>
      </patternFill>
    </fill>
    <fill>
      <patternFill patternType="solid">
        <fgColor rgb="FF9DC3E6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CCFFFF"/>
      </patternFill>
    </fill>
    <fill>
      <patternFill patternType="solid">
        <fgColor theme="9" tint="0.79998168889431442"/>
        <bgColor rgb="FFCCFFFF"/>
      </patternFill>
    </fill>
    <fill>
      <patternFill patternType="solid">
        <fgColor theme="9" tint="0.79998168889431442"/>
        <bgColor rgb="FFCCFFCC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rgb="FFFF0000"/>
      </left>
      <right style="thin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/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164" fontId="2" fillId="0" borderId="0" applyBorder="0" applyProtection="0"/>
  </cellStyleXfs>
  <cellXfs count="229">
    <xf numFmtId="0" fontId="0" fillId="0" borderId="0" xfId="0"/>
    <xf numFmtId="0" fontId="0" fillId="2" borderId="2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right"/>
    </xf>
    <xf numFmtId="2" fontId="0" fillId="2" borderId="5" xfId="0" applyNumberFormat="1" applyFont="1" applyFill="1" applyBorder="1" applyAlignment="1">
      <alignment horizontal="right"/>
    </xf>
    <xf numFmtId="0" fontId="0" fillId="3" borderId="5" xfId="0" applyFont="1" applyFill="1" applyBorder="1" applyAlignment="1">
      <alignment horizontal="right"/>
    </xf>
    <xf numFmtId="2" fontId="0" fillId="3" borderId="5" xfId="0" applyNumberFormat="1" applyFont="1" applyFill="1" applyBorder="1" applyAlignment="1">
      <alignment horizontal="right"/>
    </xf>
    <xf numFmtId="0" fontId="0" fillId="4" borderId="5" xfId="0" applyFont="1" applyFill="1" applyBorder="1" applyAlignment="1">
      <alignment horizontal="right"/>
    </xf>
    <xf numFmtId="0" fontId="0" fillId="4" borderId="1" xfId="0" applyFont="1" applyFill="1" applyBorder="1" applyAlignment="1">
      <alignment horizontal="right"/>
    </xf>
    <xf numFmtId="2" fontId="0" fillId="4" borderId="5" xfId="0" applyNumberFormat="1" applyFont="1" applyFill="1" applyBorder="1" applyAlignment="1">
      <alignment horizontal="right"/>
    </xf>
    <xf numFmtId="2" fontId="0" fillId="4" borderId="5" xfId="0" applyNumberFormat="1" applyFont="1" applyFill="1" applyBorder="1"/>
    <xf numFmtId="0" fontId="0" fillId="2" borderId="6" xfId="0" applyFont="1" applyFill="1" applyBorder="1" applyAlignment="1">
      <alignment horizontal="right"/>
    </xf>
    <xf numFmtId="2" fontId="0" fillId="2" borderId="6" xfId="0" applyNumberFormat="1" applyFont="1" applyFill="1" applyBorder="1" applyAlignment="1">
      <alignment horizontal="right"/>
    </xf>
    <xf numFmtId="0" fontId="0" fillId="3" borderId="6" xfId="0" applyFont="1" applyFill="1" applyBorder="1" applyAlignment="1">
      <alignment horizontal="right"/>
    </xf>
    <xf numFmtId="2" fontId="0" fillId="3" borderId="6" xfId="0" applyNumberFormat="1" applyFont="1" applyFill="1" applyBorder="1" applyAlignment="1">
      <alignment horizontal="right"/>
    </xf>
    <xf numFmtId="0" fontId="0" fillId="2" borderId="1" xfId="0" applyFont="1" applyFill="1" applyBorder="1" applyAlignment="1">
      <alignment horizontal="right"/>
    </xf>
    <xf numFmtId="2" fontId="0" fillId="2" borderId="1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2" fontId="0" fillId="3" borderId="1" xfId="0" applyNumberFormat="1" applyFont="1" applyFill="1" applyBorder="1" applyAlignment="1">
      <alignment horizontal="right"/>
    </xf>
    <xf numFmtId="2" fontId="0" fillId="4" borderId="1" xfId="0" applyNumberFormat="1" applyFont="1" applyFill="1" applyBorder="1" applyAlignment="1">
      <alignment horizontal="right"/>
    </xf>
    <xf numFmtId="2" fontId="0" fillId="4" borderId="1" xfId="0" applyNumberFormat="1" applyFont="1" applyFill="1" applyBorder="1"/>
    <xf numFmtId="0" fontId="0" fillId="5" borderId="1" xfId="0" applyFont="1" applyFill="1" applyBorder="1" applyAlignment="1">
      <alignment horizontal="right"/>
    </xf>
    <xf numFmtId="0" fontId="0" fillId="5" borderId="1" xfId="0" applyFont="1" applyFill="1" applyBorder="1"/>
    <xf numFmtId="2" fontId="0" fillId="5" borderId="1" xfId="0" applyNumberFormat="1" applyFont="1" applyFill="1" applyBorder="1"/>
    <xf numFmtId="0" fontId="0" fillId="5" borderId="6" xfId="0" applyFont="1" applyFill="1" applyBorder="1"/>
    <xf numFmtId="1" fontId="0" fillId="5" borderId="6" xfId="0" applyNumberFormat="1" applyFont="1" applyFill="1" applyBorder="1"/>
    <xf numFmtId="2" fontId="0" fillId="5" borderId="6" xfId="0" applyNumberFormat="1" applyFont="1" applyFill="1" applyBorder="1"/>
    <xf numFmtId="0" fontId="0" fillId="5" borderId="7" xfId="0" applyFont="1" applyFill="1" applyBorder="1"/>
    <xf numFmtId="0" fontId="0" fillId="5" borderId="1" xfId="0" applyFill="1" applyBorder="1" applyAlignment="1">
      <alignment horizontal="right"/>
    </xf>
    <xf numFmtId="0" fontId="0" fillId="6" borderId="1" xfId="0" applyFont="1" applyFill="1" applyBorder="1" applyAlignment="1">
      <alignment horizontal="left" wrapText="1"/>
    </xf>
    <xf numFmtId="0" fontId="0" fillId="6" borderId="1" xfId="0" applyFill="1" applyBorder="1"/>
    <xf numFmtId="0" fontId="1" fillId="7" borderId="1" xfId="0" applyFont="1" applyFill="1" applyBorder="1" applyAlignment="1">
      <alignment horizontal="left" wrapText="1"/>
    </xf>
    <xf numFmtId="0" fontId="0" fillId="4" borderId="6" xfId="0" applyFont="1" applyFill="1" applyBorder="1" applyAlignment="1">
      <alignment horizontal="right"/>
    </xf>
    <xf numFmtId="2" fontId="0" fillId="4" borderId="6" xfId="0" applyNumberFormat="1" applyFont="1" applyFill="1" applyBorder="1" applyAlignment="1">
      <alignment horizontal="right"/>
    </xf>
    <xf numFmtId="2" fontId="0" fillId="4" borderId="6" xfId="0" applyNumberFormat="1" applyFont="1" applyFill="1" applyBorder="1"/>
    <xf numFmtId="1" fontId="0" fillId="5" borderId="1" xfId="0" applyNumberFormat="1" applyFont="1" applyFill="1" applyBorder="1"/>
    <xf numFmtId="0" fontId="0" fillId="3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49" fontId="0" fillId="2" borderId="1" xfId="0" applyNumberFormat="1" applyFont="1" applyFill="1" applyBorder="1" applyAlignment="1">
      <alignment horizontal="right"/>
    </xf>
    <xf numFmtId="2" fontId="0" fillId="6" borderId="1" xfId="0" applyNumberFormat="1" applyFill="1" applyBorder="1" applyAlignment="1">
      <alignment horizontal="right"/>
    </xf>
    <xf numFmtId="0" fontId="0" fillId="3" borderId="10" xfId="0" applyFont="1" applyFill="1" applyBorder="1" applyAlignment="1">
      <alignment horizontal="right"/>
    </xf>
    <xf numFmtId="0" fontId="0" fillId="4" borderId="10" xfId="0" applyFont="1" applyFill="1" applyBorder="1" applyAlignment="1">
      <alignment horizontal="right"/>
    </xf>
    <xf numFmtId="0" fontId="0" fillId="8" borderId="1" xfId="0" applyFill="1" applyBorder="1"/>
    <xf numFmtId="0" fontId="0" fillId="8" borderId="0" xfId="0" applyFill="1"/>
    <xf numFmtId="0" fontId="0" fillId="8" borderId="9" xfId="0" applyFont="1" applyFill="1" applyBorder="1" applyAlignment="1">
      <alignment horizontal="center" vertical="center" wrapText="1"/>
    </xf>
    <xf numFmtId="0" fontId="0" fillId="8" borderId="12" xfId="0" applyFont="1" applyFill="1" applyBorder="1" applyAlignment="1">
      <alignment horizontal="center" vertical="center" wrapText="1"/>
    </xf>
    <xf numFmtId="0" fontId="0" fillId="8" borderId="8" xfId="0" applyFont="1" applyFill="1" applyBorder="1" applyAlignment="1">
      <alignment horizontal="center" vertical="center" wrapText="1"/>
    </xf>
    <xf numFmtId="0" fontId="0" fillId="9" borderId="1" xfId="0" applyFill="1" applyBorder="1"/>
    <xf numFmtId="0" fontId="0" fillId="9" borderId="0" xfId="0" applyFill="1"/>
    <xf numFmtId="0" fontId="0" fillId="9" borderId="9" xfId="0" applyFont="1" applyFill="1" applyBorder="1" applyAlignment="1">
      <alignment horizontal="center" vertical="center" wrapText="1"/>
    </xf>
    <xf numFmtId="0" fontId="0" fillId="9" borderId="12" xfId="0" applyFont="1" applyFill="1" applyBorder="1" applyAlignment="1">
      <alignment horizontal="center" vertical="center" wrapText="1"/>
    </xf>
    <xf numFmtId="0" fontId="0" fillId="9" borderId="8" xfId="0" applyFon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right"/>
    </xf>
    <xf numFmtId="0" fontId="0" fillId="2" borderId="13" xfId="0" applyFont="1" applyFill="1" applyBorder="1" applyAlignment="1">
      <alignment horizontal="right"/>
    </xf>
    <xf numFmtId="2" fontId="0" fillId="2" borderId="14" xfId="0" applyNumberFormat="1" applyFont="1" applyFill="1" applyBorder="1" applyAlignment="1">
      <alignment horizontal="right"/>
    </xf>
    <xf numFmtId="0" fontId="0" fillId="3" borderId="14" xfId="0" applyFont="1" applyFill="1" applyBorder="1" applyAlignment="1">
      <alignment horizontal="right"/>
    </xf>
    <xf numFmtId="2" fontId="0" fillId="3" borderId="14" xfId="0" applyNumberFormat="1" applyFont="1" applyFill="1" applyBorder="1" applyAlignment="1">
      <alignment horizontal="right"/>
    </xf>
    <xf numFmtId="0" fontId="0" fillId="4" borderId="14" xfId="0" applyFont="1" applyFill="1" applyBorder="1" applyAlignment="1">
      <alignment horizontal="right"/>
    </xf>
    <xf numFmtId="2" fontId="0" fillId="4" borderId="14" xfId="0" applyNumberFormat="1" applyFont="1" applyFill="1" applyBorder="1" applyAlignment="1">
      <alignment horizontal="right"/>
    </xf>
    <xf numFmtId="2" fontId="0" fillId="4" borderId="14" xfId="0" applyNumberFormat="1" applyFont="1" applyFill="1" applyBorder="1"/>
    <xf numFmtId="0" fontId="0" fillId="2" borderId="15" xfId="0" applyFont="1" applyFill="1" applyBorder="1" applyAlignment="1">
      <alignment horizontal="right"/>
    </xf>
    <xf numFmtId="2" fontId="0" fillId="2" borderId="16" xfId="0" applyNumberFormat="1" applyFont="1" applyFill="1" applyBorder="1" applyAlignment="1">
      <alignment horizontal="right"/>
    </xf>
    <xf numFmtId="0" fontId="0" fillId="3" borderId="16" xfId="0" applyFont="1" applyFill="1" applyBorder="1" applyAlignment="1">
      <alignment horizontal="right"/>
    </xf>
    <xf numFmtId="2" fontId="0" fillId="3" borderId="16" xfId="0" applyNumberFormat="1" applyFont="1" applyFill="1" applyBorder="1" applyAlignment="1">
      <alignment horizontal="right"/>
    </xf>
    <xf numFmtId="0" fontId="0" fillId="4" borderId="16" xfId="0" applyFont="1" applyFill="1" applyBorder="1" applyAlignment="1">
      <alignment horizontal="right"/>
    </xf>
    <xf numFmtId="2" fontId="0" fillId="4" borderId="16" xfId="0" applyNumberFormat="1" applyFont="1" applyFill="1" applyBorder="1" applyAlignment="1">
      <alignment horizontal="right"/>
    </xf>
    <xf numFmtId="2" fontId="0" fillId="4" borderId="16" xfId="0" applyNumberFormat="1" applyFont="1" applyFill="1" applyBorder="1"/>
    <xf numFmtId="0" fontId="0" fillId="0" borderId="14" xfId="0" applyBorder="1"/>
    <xf numFmtId="0" fontId="0" fillId="0" borderId="16" xfId="0" applyBorder="1"/>
    <xf numFmtId="2" fontId="0" fillId="5" borderId="1" xfId="0" applyNumberFormat="1" applyFont="1" applyFill="1" applyBorder="1" applyAlignment="1">
      <alignment horizontal="center"/>
    </xf>
    <xf numFmtId="0" fontId="0" fillId="5" borderId="6" xfId="0" applyFont="1" applyFill="1" applyBorder="1" applyAlignment="1">
      <alignment horizontal="right"/>
    </xf>
    <xf numFmtId="2" fontId="0" fillId="5" borderId="6" xfId="0" applyNumberFormat="1" applyFont="1" applyFill="1" applyBorder="1" applyAlignment="1">
      <alignment horizontal="center"/>
    </xf>
    <xf numFmtId="0" fontId="0" fillId="0" borderId="1" xfId="0" applyBorder="1"/>
    <xf numFmtId="0" fontId="0" fillId="6" borderId="6" xfId="0" applyFont="1" applyFill="1" applyBorder="1" applyAlignment="1">
      <alignment horizontal="left" wrapText="1"/>
    </xf>
    <xf numFmtId="0" fontId="0" fillId="6" borderId="6" xfId="0" applyFill="1" applyBorder="1"/>
    <xf numFmtId="0" fontId="0" fillId="5" borderId="6" xfId="0" applyFill="1" applyBorder="1" applyAlignment="1">
      <alignment horizontal="right"/>
    </xf>
    <xf numFmtId="0" fontId="0" fillId="0" borderId="2" xfId="0" applyBorder="1"/>
    <xf numFmtId="0" fontId="0" fillId="0" borderId="6" xfId="0" applyBorder="1"/>
    <xf numFmtId="0" fontId="0" fillId="0" borderId="5" xfId="0" applyBorder="1"/>
    <xf numFmtId="0" fontId="0" fillId="2" borderId="17" xfId="0" applyFont="1" applyFill="1" applyBorder="1" applyAlignment="1">
      <alignment horizontal="right"/>
    </xf>
    <xf numFmtId="2" fontId="0" fillId="2" borderId="18" xfId="0" applyNumberFormat="1" applyFont="1" applyFill="1" applyBorder="1" applyAlignment="1">
      <alignment horizontal="right"/>
    </xf>
    <xf numFmtId="0" fontId="0" fillId="3" borderId="18" xfId="0" applyFont="1" applyFill="1" applyBorder="1" applyAlignment="1">
      <alignment horizontal="right"/>
    </xf>
    <xf numFmtId="2" fontId="0" fillId="3" borderId="18" xfId="0" applyNumberFormat="1" applyFont="1" applyFill="1" applyBorder="1" applyAlignment="1">
      <alignment horizontal="right"/>
    </xf>
    <xf numFmtId="0" fontId="0" fillId="4" borderId="18" xfId="0" applyFont="1" applyFill="1" applyBorder="1" applyAlignment="1">
      <alignment horizontal="right"/>
    </xf>
    <xf numFmtId="2" fontId="0" fillId="4" borderId="18" xfId="0" applyNumberFormat="1" applyFont="1" applyFill="1" applyBorder="1" applyAlignment="1">
      <alignment horizontal="right"/>
    </xf>
    <xf numFmtId="2" fontId="0" fillId="4" borderId="18" xfId="0" applyNumberFormat="1" applyFont="1" applyFill="1" applyBorder="1"/>
    <xf numFmtId="0" fontId="0" fillId="0" borderId="18" xfId="0" applyBorder="1"/>
    <xf numFmtId="0" fontId="0" fillId="2" borderId="19" xfId="0" applyFont="1" applyFill="1" applyBorder="1" applyAlignment="1">
      <alignment horizontal="right"/>
    </xf>
    <xf numFmtId="0" fontId="0" fillId="2" borderId="20" xfId="0" applyFont="1" applyFill="1" applyBorder="1" applyAlignment="1">
      <alignment horizontal="right"/>
    </xf>
    <xf numFmtId="2" fontId="0" fillId="2" borderId="21" xfId="0" applyNumberFormat="1" applyFont="1" applyFill="1" applyBorder="1" applyAlignment="1">
      <alignment horizontal="right"/>
    </xf>
    <xf numFmtId="0" fontId="0" fillId="3" borderId="21" xfId="0" applyFont="1" applyFill="1" applyBorder="1" applyAlignment="1">
      <alignment horizontal="right"/>
    </xf>
    <xf numFmtId="2" fontId="0" fillId="3" borderId="21" xfId="0" applyNumberFormat="1" applyFont="1" applyFill="1" applyBorder="1" applyAlignment="1">
      <alignment horizontal="right"/>
    </xf>
    <xf numFmtId="0" fontId="0" fillId="4" borderId="21" xfId="0" applyFont="1" applyFill="1" applyBorder="1" applyAlignment="1">
      <alignment horizontal="right"/>
    </xf>
    <xf numFmtId="2" fontId="0" fillId="4" borderId="21" xfId="0" applyNumberFormat="1" applyFont="1" applyFill="1" applyBorder="1" applyAlignment="1">
      <alignment horizontal="right"/>
    </xf>
    <xf numFmtId="2" fontId="0" fillId="4" borderId="21" xfId="0" applyNumberFormat="1" applyFont="1" applyFill="1" applyBorder="1"/>
    <xf numFmtId="0" fontId="0" fillId="0" borderId="21" xfId="0" applyBorder="1"/>
    <xf numFmtId="49" fontId="0" fillId="2" borderId="1" xfId="0" applyNumberFormat="1" applyFont="1" applyFill="1" applyBorder="1" applyAlignment="1">
      <alignment horizontal="right" wrapText="1"/>
    </xf>
    <xf numFmtId="0" fontId="0" fillId="2" borderId="13" xfId="0" applyFont="1" applyFill="1" applyBorder="1" applyAlignment="1">
      <alignment horizontal="right" wrapText="1"/>
    </xf>
    <xf numFmtId="0" fontId="0" fillId="2" borderId="19" xfId="0" applyFont="1" applyFill="1" applyBorder="1" applyAlignment="1">
      <alignment horizontal="right" wrapText="1"/>
    </xf>
    <xf numFmtId="0" fontId="0" fillId="2" borderId="15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left" vertical="center" wrapText="1"/>
    </xf>
    <xf numFmtId="0" fontId="0" fillId="0" borderId="0" xfId="0" applyAlignment="1"/>
    <xf numFmtId="0" fontId="0" fillId="0" borderId="0" xfId="0" applyBorder="1"/>
    <xf numFmtId="0" fontId="0" fillId="10" borderId="2" xfId="0" applyFont="1" applyFill="1" applyBorder="1" applyAlignment="1">
      <alignment horizontal="left" vertical="center" wrapText="1"/>
    </xf>
    <xf numFmtId="2" fontId="0" fillId="10" borderId="14" xfId="0" applyNumberFormat="1" applyFont="1" applyFill="1" applyBorder="1" applyAlignment="1">
      <alignment horizontal="right"/>
    </xf>
    <xf numFmtId="2" fontId="0" fillId="10" borderId="1" xfId="0" applyNumberFormat="1" applyFont="1" applyFill="1" applyBorder="1" applyAlignment="1">
      <alignment horizontal="right"/>
    </xf>
    <xf numFmtId="2" fontId="0" fillId="10" borderId="16" xfId="0" applyNumberFormat="1" applyFont="1" applyFill="1" applyBorder="1" applyAlignment="1">
      <alignment horizontal="right"/>
    </xf>
    <xf numFmtId="2" fontId="0" fillId="10" borderId="6" xfId="0" applyNumberFormat="1" applyFont="1" applyFill="1" applyBorder="1" applyAlignment="1">
      <alignment horizontal="right"/>
    </xf>
    <xf numFmtId="2" fontId="0" fillId="10" borderId="5" xfId="0" applyNumberFormat="1" applyFont="1" applyFill="1" applyBorder="1" applyAlignment="1">
      <alignment horizontal="right"/>
    </xf>
    <xf numFmtId="2" fontId="0" fillId="10" borderId="18" xfId="0" applyNumberFormat="1" applyFont="1" applyFill="1" applyBorder="1" applyAlignment="1">
      <alignment horizontal="right"/>
    </xf>
    <xf numFmtId="2" fontId="0" fillId="10" borderId="21" xfId="0" applyNumberFormat="1" applyFont="1" applyFill="1" applyBorder="1" applyAlignment="1">
      <alignment horizontal="right"/>
    </xf>
    <xf numFmtId="0" fontId="0" fillId="10" borderId="1" xfId="0" applyFont="1" applyFill="1" applyBorder="1" applyAlignment="1">
      <alignment horizontal="left" vertical="center" wrapText="1"/>
    </xf>
    <xf numFmtId="0" fontId="0" fillId="4" borderId="7" xfId="0" applyFont="1" applyFill="1" applyBorder="1" applyAlignment="1">
      <alignment horizontal="right"/>
    </xf>
    <xf numFmtId="0" fontId="0" fillId="2" borderId="6" xfId="0" applyFont="1" applyFill="1" applyBorder="1" applyAlignment="1">
      <alignment horizontal="right" wrapText="1"/>
    </xf>
    <xf numFmtId="2" fontId="0" fillId="2" borderId="1" xfId="0" applyNumberFormat="1" applyFont="1" applyFill="1" applyBorder="1" applyAlignment="1">
      <alignment horizontal="right" wrapText="1"/>
    </xf>
    <xf numFmtId="0" fontId="0" fillId="3" borderId="1" xfId="0" applyFont="1" applyFill="1" applyBorder="1" applyAlignment="1">
      <alignment horizontal="right" wrapText="1"/>
    </xf>
    <xf numFmtId="2" fontId="0" fillId="3" borderId="1" xfId="0" applyNumberFormat="1" applyFont="1" applyFill="1" applyBorder="1" applyAlignment="1">
      <alignment horizontal="right" wrapText="1"/>
    </xf>
    <xf numFmtId="0" fontId="0" fillId="4" borderId="1" xfId="0" applyFont="1" applyFill="1" applyBorder="1" applyAlignment="1">
      <alignment horizontal="right" wrapText="1"/>
    </xf>
    <xf numFmtId="2" fontId="0" fillId="4" borderId="1" xfId="0" applyNumberFormat="1" applyFont="1" applyFill="1" applyBorder="1" applyAlignment="1">
      <alignment horizontal="right" wrapText="1"/>
    </xf>
    <xf numFmtId="2" fontId="0" fillId="4" borderId="1" xfId="0" applyNumberFormat="1" applyFont="1" applyFill="1" applyBorder="1" applyAlignment="1">
      <alignment wrapText="1"/>
    </xf>
    <xf numFmtId="2" fontId="0" fillId="10" borderId="1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2" fontId="1" fillId="7" borderId="1" xfId="0" applyNumberFormat="1" applyFont="1" applyFill="1" applyBorder="1" applyAlignment="1">
      <alignment horizontal="left" wrapText="1"/>
    </xf>
    <xf numFmtId="49" fontId="0" fillId="2" borderId="17" xfId="0" applyNumberFormat="1" applyFont="1" applyFill="1" applyBorder="1" applyAlignment="1">
      <alignment horizontal="right"/>
    </xf>
    <xf numFmtId="0" fontId="0" fillId="0" borderId="29" xfId="0" applyBorder="1"/>
    <xf numFmtId="44" fontId="0" fillId="3" borderId="1" xfId="1" applyNumberFormat="1" applyFont="1" applyFill="1" applyBorder="1" applyAlignment="1" applyProtection="1">
      <alignment horizontal="right"/>
    </xf>
    <xf numFmtId="44" fontId="0" fillId="4" borderId="1" xfId="0" applyNumberFormat="1" applyFont="1" applyFill="1" applyBorder="1" applyAlignment="1">
      <alignment horizontal="right"/>
    </xf>
    <xf numFmtId="44" fontId="0" fillId="10" borderId="1" xfId="1" applyNumberFormat="1" applyFont="1" applyFill="1" applyBorder="1" applyAlignment="1" applyProtection="1">
      <alignment horizontal="right"/>
    </xf>
    <xf numFmtId="44" fontId="0" fillId="6" borderId="1" xfId="0" applyNumberFormat="1" applyFill="1" applyBorder="1" applyAlignment="1">
      <alignment horizontal="right"/>
    </xf>
    <xf numFmtId="0" fontId="0" fillId="10" borderId="2" xfId="0" applyFont="1" applyFill="1" applyBorder="1" applyAlignment="1">
      <alignment horizontal="center" vertical="center" wrapText="1"/>
    </xf>
    <xf numFmtId="44" fontId="0" fillId="6" borderId="11" xfId="0" applyNumberFormat="1" applyFont="1" applyFill="1" applyBorder="1" applyAlignment="1">
      <alignment horizontal="right"/>
    </xf>
    <xf numFmtId="0" fontId="0" fillId="11" borderId="18" xfId="0" applyFont="1" applyFill="1" applyBorder="1" applyAlignment="1">
      <alignment horizontal="right"/>
    </xf>
    <xf numFmtId="0" fontId="0" fillId="11" borderId="6" xfId="0" applyFont="1" applyFill="1" applyBorder="1" applyAlignment="1">
      <alignment horizontal="right"/>
    </xf>
    <xf numFmtId="0" fontId="0" fillId="11" borderId="1" xfId="0" applyFont="1" applyFill="1" applyBorder="1" applyAlignment="1">
      <alignment horizontal="right"/>
    </xf>
    <xf numFmtId="0" fontId="0" fillId="11" borderId="5" xfId="0" applyFont="1" applyFill="1" applyBorder="1" applyAlignment="1">
      <alignment horizontal="right"/>
    </xf>
    <xf numFmtId="0" fontId="0" fillId="11" borderId="1" xfId="0" applyFont="1" applyFill="1" applyBorder="1" applyAlignment="1">
      <alignment horizontal="right" wrapText="1"/>
    </xf>
    <xf numFmtId="0" fontId="0" fillId="11" borderId="14" xfId="0" applyFont="1" applyFill="1" applyBorder="1" applyAlignment="1">
      <alignment horizontal="right"/>
    </xf>
    <xf numFmtId="0" fontId="0" fillId="11" borderId="16" xfId="0" applyFont="1" applyFill="1" applyBorder="1" applyAlignment="1">
      <alignment horizontal="right"/>
    </xf>
    <xf numFmtId="0" fontId="0" fillId="11" borderId="21" xfId="0" applyFont="1" applyFill="1" applyBorder="1" applyAlignment="1">
      <alignment horizontal="right"/>
    </xf>
    <xf numFmtId="44" fontId="0" fillId="6" borderId="1" xfId="0" applyNumberFormat="1" applyFill="1" applyBorder="1" applyAlignment="1">
      <alignment horizontal="right"/>
    </xf>
    <xf numFmtId="44" fontId="0" fillId="6" borderId="1" xfId="0" applyNumberFormat="1" applyFill="1" applyBorder="1" applyAlignment="1">
      <alignment horizontal="right"/>
    </xf>
    <xf numFmtId="0" fontId="0" fillId="3" borderId="2" xfId="0" applyFill="1" applyBorder="1" applyAlignment="1">
      <alignment horizontal="left" vertical="center" wrapText="1"/>
    </xf>
    <xf numFmtId="2" fontId="0" fillId="5" borderId="6" xfId="0" applyNumberFormat="1" applyFill="1" applyBorder="1"/>
    <xf numFmtId="0" fontId="0" fillId="0" borderId="0" xfId="0" applyBorder="1"/>
    <xf numFmtId="1" fontId="1" fillId="7" borderId="1" xfId="0" applyNumberFormat="1" applyFont="1" applyFill="1" applyBorder="1" applyAlignment="1">
      <alignment horizontal="left" wrapText="1"/>
    </xf>
    <xf numFmtId="0" fontId="0" fillId="0" borderId="30" xfId="0" applyBorder="1"/>
    <xf numFmtId="0" fontId="0" fillId="0" borderId="31" xfId="0" applyBorder="1"/>
    <xf numFmtId="165" fontId="0" fillId="4" borderId="1" xfId="0" applyNumberFormat="1" applyFont="1" applyFill="1" applyBorder="1" applyAlignment="1">
      <alignment horizontal="right"/>
    </xf>
    <xf numFmtId="0" fontId="0" fillId="0" borderId="32" xfId="0" applyBorder="1"/>
    <xf numFmtId="166" fontId="0" fillId="6" borderId="1" xfId="0" applyNumberFormat="1" applyFill="1" applyBorder="1" applyAlignment="1">
      <alignment horizontal="right"/>
    </xf>
    <xf numFmtId="0" fontId="0" fillId="13" borderId="2" xfId="0" applyFont="1" applyFill="1" applyBorder="1" applyAlignment="1">
      <alignment horizontal="left" vertical="center" wrapText="1"/>
    </xf>
    <xf numFmtId="166" fontId="0" fillId="13" borderId="1" xfId="1" applyNumberFormat="1" applyFont="1" applyFill="1" applyBorder="1" applyAlignment="1" applyProtection="1">
      <alignment horizontal="right"/>
    </xf>
    <xf numFmtId="44" fontId="0" fillId="6" borderId="1" xfId="0" applyNumberFormat="1" applyFill="1" applyBorder="1" applyAlignment="1">
      <alignment horizontal="right"/>
    </xf>
    <xf numFmtId="0" fontId="0" fillId="0" borderId="33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Protection="1"/>
    <xf numFmtId="0" fontId="0" fillId="14" borderId="2" xfId="0" applyFont="1" applyFill="1" applyBorder="1" applyAlignment="1" applyProtection="1">
      <alignment horizontal="left" vertical="center" wrapText="1"/>
    </xf>
    <xf numFmtId="0" fontId="0" fillId="15" borderId="2" xfId="0" applyFont="1" applyFill="1" applyBorder="1" applyAlignment="1" applyProtection="1">
      <alignment horizontal="left" vertical="center" wrapText="1"/>
    </xf>
    <xf numFmtId="0" fontId="0" fillId="5" borderId="1" xfId="0" applyFill="1" applyBorder="1" applyAlignment="1" applyProtection="1">
      <alignment horizontal="right"/>
    </xf>
    <xf numFmtId="0" fontId="0" fillId="6" borderId="1" xfId="0" applyFill="1" applyBorder="1" applyAlignment="1">
      <alignment horizontal="center"/>
    </xf>
    <xf numFmtId="2" fontId="0" fillId="5" borderId="6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4" borderId="22" xfId="0" applyFont="1" applyFill="1" applyBorder="1" applyAlignment="1">
      <alignment horizontal="center" vertical="center" wrapText="1"/>
    </xf>
    <xf numFmtId="0" fontId="0" fillId="4" borderId="23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/>
    </xf>
    <xf numFmtId="0" fontId="0" fillId="4" borderId="12" xfId="0" applyFont="1" applyFill="1" applyBorder="1" applyAlignment="1">
      <alignment horizontal="center"/>
    </xf>
    <xf numFmtId="0" fontId="0" fillId="11" borderId="22" xfId="0" applyFont="1" applyFill="1" applyBorder="1" applyAlignment="1">
      <alignment horizontal="center" vertical="center" wrapText="1"/>
    </xf>
    <xf numFmtId="0" fontId="0" fillId="11" borderId="23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 vertical="center" wrapText="1"/>
    </xf>
    <xf numFmtId="0" fontId="0" fillId="3" borderId="23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2" fontId="0" fillId="5" borderId="1" xfId="0" applyNumberFormat="1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wrapText="1"/>
    </xf>
    <xf numFmtId="0" fontId="0" fillId="11" borderId="3" xfId="0" applyFont="1" applyFill="1" applyBorder="1" applyAlignment="1">
      <alignment horizontal="center" vertical="center" wrapText="1"/>
    </xf>
    <xf numFmtId="0" fontId="0" fillId="11" borderId="28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/>
    </xf>
    <xf numFmtId="0" fontId="0" fillId="4" borderId="24" xfId="0" applyFont="1" applyFill="1" applyBorder="1" applyAlignment="1">
      <alignment horizontal="center" vertical="center" wrapText="1"/>
    </xf>
    <xf numFmtId="0" fontId="0" fillId="4" borderId="25" xfId="0" applyFont="1" applyFill="1" applyBorder="1" applyAlignment="1">
      <alignment horizontal="center" vertical="center" wrapText="1"/>
    </xf>
    <xf numFmtId="0" fontId="0" fillId="11" borderId="24" xfId="0" applyFont="1" applyFill="1" applyBorder="1" applyAlignment="1">
      <alignment horizontal="center" vertical="center" wrapText="1"/>
    </xf>
    <xf numFmtId="0" fontId="0" fillId="11" borderId="25" xfId="0" applyFont="1" applyFill="1" applyBorder="1" applyAlignment="1">
      <alignment horizontal="center" vertical="center" wrapText="1"/>
    </xf>
    <xf numFmtId="0" fontId="0" fillId="3" borderId="24" xfId="0" applyFont="1" applyFill="1" applyBorder="1" applyAlignment="1">
      <alignment horizontal="center" vertical="center" wrapText="1"/>
    </xf>
    <xf numFmtId="0" fontId="0" fillId="3" borderId="25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 wrapText="1"/>
    </xf>
    <xf numFmtId="0" fontId="0" fillId="11" borderId="9" xfId="0" applyFont="1" applyFill="1" applyBorder="1" applyAlignment="1">
      <alignment horizontal="center" vertical="center" wrapText="1"/>
    </xf>
    <xf numFmtId="0" fontId="0" fillId="11" borderId="8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 vertical="center" wrapText="1"/>
    </xf>
    <xf numFmtId="0" fontId="0" fillId="11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0" borderId="0" xfId="0" applyBorder="1"/>
    <xf numFmtId="0" fontId="0" fillId="6" borderId="1" xfId="0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/>
    </xf>
    <xf numFmtId="0" fontId="0" fillId="10" borderId="9" xfId="0" applyFont="1" applyFill="1" applyBorder="1" applyAlignment="1">
      <alignment horizontal="center" vertical="center" wrapText="1"/>
    </xf>
    <xf numFmtId="0" fontId="0" fillId="10" borderId="8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 wrapText="1"/>
    </xf>
    <xf numFmtId="44" fontId="0" fillId="10" borderId="1" xfId="1" applyNumberFormat="1" applyFont="1" applyFill="1" applyBorder="1" applyAlignment="1" applyProtection="1">
      <alignment horizontal="right"/>
    </xf>
    <xf numFmtId="0" fontId="0" fillId="3" borderId="26" xfId="0" applyFont="1" applyFill="1" applyBorder="1" applyAlignment="1">
      <alignment horizontal="center"/>
    </xf>
    <xf numFmtId="0" fontId="0" fillId="3" borderId="27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44" fontId="0" fillId="6" borderId="1" xfId="0" applyNumberFormat="1" applyFill="1" applyBorder="1" applyAlignment="1">
      <alignment horizontal="right"/>
    </xf>
    <xf numFmtId="0" fontId="0" fillId="8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/>
    </xf>
    <xf numFmtId="0" fontId="0" fillId="5" borderId="1" xfId="0" applyFont="1" applyFill="1" applyBorder="1" applyAlignment="1" applyProtection="1">
      <alignment horizontal="center"/>
    </xf>
    <xf numFmtId="0" fontId="0" fillId="0" borderId="0" xfId="0" applyBorder="1" applyProtection="1"/>
    <xf numFmtId="0" fontId="0" fillId="14" borderId="9" xfId="0" applyFont="1" applyFill="1" applyBorder="1" applyAlignment="1" applyProtection="1">
      <alignment horizontal="center" vertical="center" wrapText="1"/>
    </xf>
    <xf numFmtId="0" fontId="0" fillId="14" borderId="8" xfId="0" applyFont="1" applyFill="1" applyBorder="1" applyAlignment="1" applyProtection="1">
      <alignment horizontal="center" vertical="center" wrapText="1"/>
    </xf>
    <xf numFmtId="0" fontId="0" fillId="6" borderId="1" xfId="0" applyFont="1" applyFill="1" applyBorder="1" applyAlignment="1" applyProtection="1">
      <alignment horizontal="center" vertical="center" wrapText="1"/>
    </xf>
    <xf numFmtId="0" fontId="0" fillId="3" borderId="26" xfId="0" applyFont="1" applyFill="1" applyBorder="1" applyAlignment="1" applyProtection="1">
      <alignment horizontal="center"/>
    </xf>
    <xf numFmtId="0" fontId="0" fillId="3" borderId="27" xfId="0" applyFont="1" applyFill="1" applyBorder="1" applyAlignment="1" applyProtection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FF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BF7"/>
      <rgbColor rgb="FFCCFFCC"/>
      <rgbColor rgb="FFFFFF99"/>
      <rgbColor rgb="FF9DC3E6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1"/>
  <sheetViews>
    <sheetView zoomScale="70" zoomScaleNormal="70" workbookViewId="0">
      <pane xSplit="1" topLeftCell="S1" activePane="topRight" state="frozen"/>
      <selection activeCell="E30" sqref="E30"/>
      <selection pane="topRight" activeCell="Y42" sqref="Y42"/>
    </sheetView>
  </sheetViews>
  <sheetFormatPr defaultColWidth="13.42578125" defaultRowHeight="15" x14ac:dyDescent="0.25"/>
  <cols>
    <col min="1" max="1" width="23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8.28515625" bestFit="1" customWidth="1"/>
  </cols>
  <sheetData>
    <row r="1" spans="1:367" s="74" customFormat="1" x14ac:dyDescent="0.25">
      <c r="A1" s="173" t="s">
        <v>241</v>
      </c>
      <c r="B1" s="174"/>
      <c r="C1" s="174"/>
      <c r="D1" s="174"/>
      <c r="E1" s="175"/>
      <c r="F1" s="178" t="s">
        <v>242</v>
      </c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B1" s="169" t="s">
        <v>243</v>
      </c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" t="s">
        <v>173</v>
      </c>
      <c r="E2" s="1" t="s">
        <v>181</v>
      </c>
      <c r="F2" s="176" t="s">
        <v>19</v>
      </c>
      <c r="G2" s="177"/>
      <c r="H2" s="176" t="s">
        <v>188</v>
      </c>
      <c r="I2" s="177"/>
      <c r="J2" s="176" t="s">
        <v>189</v>
      </c>
      <c r="K2" s="177"/>
      <c r="L2" s="176" t="s">
        <v>175</v>
      </c>
      <c r="M2" s="177"/>
      <c r="N2" s="2" t="s">
        <v>10</v>
      </c>
      <c r="O2" s="2" t="s">
        <v>20</v>
      </c>
      <c r="P2" s="2" t="s">
        <v>11</v>
      </c>
      <c r="Q2" s="2" t="s">
        <v>217</v>
      </c>
      <c r="R2" s="2" t="s">
        <v>12</v>
      </c>
      <c r="S2" s="2" t="s">
        <v>218</v>
      </c>
      <c r="T2" s="2" t="s">
        <v>219</v>
      </c>
      <c r="U2" s="2" t="s">
        <v>229</v>
      </c>
      <c r="V2" s="2" t="s">
        <v>222</v>
      </c>
      <c r="W2" s="2" t="s">
        <v>13</v>
      </c>
      <c r="X2" s="171" t="s">
        <v>190</v>
      </c>
      <c r="Y2" s="172"/>
      <c r="Z2" s="171" t="s">
        <v>191</v>
      </c>
      <c r="AA2" s="172"/>
      <c r="AB2" s="167" t="s">
        <v>192</v>
      </c>
      <c r="AC2" s="168"/>
      <c r="AD2" s="167" t="s">
        <v>187</v>
      </c>
      <c r="AE2" s="168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67" t="s">
        <v>193</v>
      </c>
      <c r="AO2" s="168"/>
      <c r="AP2" s="167" t="s">
        <v>194</v>
      </c>
      <c r="AQ2" s="168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88" customFormat="1" ht="15" customHeight="1" thickBot="1" x14ac:dyDescent="0.3">
      <c r="A3" s="81" t="s">
        <v>164</v>
      </c>
      <c r="B3" s="82">
        <v>773</v>
      </c>
      <c r="C3" s="82">
        <v>6</v>
      </c>
      <c r="D3" s="82">
        <v>1</v>
      </c>
      <c r="E3" s="82" t="s">
        <v>159</v>
      </c>
      <c r="F3" s="83" t="s">
        <v>24</v>
      </c>
      <c r="G3" s="83">
        <f t="shared" ref="G3:G10" si="0">IF($F3="tak",IF($E3="bitumiczna",2.5*($B3-$AI3),$C3*($B3-$AI3)),0)</f>
        <v>0</v>
      </c>
      <c r="H3" s="83" t="s">
        <v>24</v>
      </c>
      <c r="I3" s="83">
        <v>0</v>
      </c>
      <c r="J3" s="83" t="s">
        <v>24</v>
      </c>
      <c r="K3" s="83">
        <f t="shared" ref="K3:K10" si="1">IF(J3="tak",2.5*($B3-$AI3),0)</f>
        <v>0</v>
      </c>
      <c r="L3" s="83" t="s">
        <v>24</v>
      </c>
      <c r="M3" s="83">
        <f t="shared" ref="M3:M10" si="2">IF(L3="tak",2.5*($B3-$AI3),0)</f>
        <v>0</v>
      </c>
      <c r="N3" s="84">
        <f>IF(AD3="tak",1*0.5,IF(AR3&gt;0,1*0.5,2*0.5))</f>
        <v>0.5</v>
      </c>
      <c r="O3" s="84">
        <f>N3*(B3-AI3)</f>
        <v>386.5</v>
      </c>
      <c r="P3" s="84">
        <v>241</v>
      </c>
      <c r="Q3" s="84">
        <v>0</v>
      </c>
      <c r="R3" s="84">
        <v>620</v>
      </c>
      <c r="S3" s="84">
        <v>0</v>
      </c>
      <c r="T3" s="84">
        <v>0</v>
      </c>
      <c r="U3" s="84">
        <v>0</v>
      </c>
      <c r="V3" s="84">
        <v>0</v>
      </c>
      <c r="W3" s="84">
        <v>1108</v>
      </c>
      <c r="X3" s="134" t="s">
        <v>24</v>
      </c>
      <c r="Y3" s="134">
        <f t="shared" ref="Y3:Y10" si="3">IF(X3="tak",$C3*$B3,0)</f>
        <v>0</v>
      </c>
      <c r="Z3" s="134" t="s">
        <v>24</v>
      </c>
      <c r="AA3" s="134">
        <f t="shared" ref="AA3:AA10" si="4">IF(Z3="tak",$C3*$B3,0)</f>
        <v>0</v>
      </c>
      <c r="AB3" s="85" t="s">
        <v>24</v>
      </c>
      <c r="AC3" s="85">
        <f t="shared" ref="AC3:AC10" si="5">IF($AB3="tak",$C3*$B3,0)</f>
        <v>0</v>
      </c>
      <c r="AD3" s="85" t="s">
        <v>24</v>
      </c>
      <c r="AE3" s="85">
        <f t="shared" ref="AE3:AE10" si="6">IF(AD3="tak",1.5*$B3,0)</f>
        <v>0</v>
      </c>
      <c r="AF3" s="85">
        <v>15</v>
      </c>
      <c r="AG3" s="85">
        <v>12</v>
      </c>
      <c r="AH3" s="86">
        <v>135</v>
      </c>
      <c r="AI3" s="86">
        <v>0</v>
      </c>
      <c r="AJ3" s="87">
        <f t="shared" ref="AJ3:AJ8" si="7">(IF($F3="tak",IF($E3="bitumiczna",$D3*$B3,($B3*$C3-$G3)),0))</f>
        <v>0</v>
      </c>
      <c r="AK3" s="87">
        <f t="shared" ref="AK3:AK10" si="8">(IF($H3="tak",$B3*$D3,0))</f>
        <v>0</v>
      </c>
      <c r="AL3" s="87">
        <f t="shared" ref="AL3:AL10" si="9">(IF($J3="tak",$B3*$D3,0))</f>
        <v>0</v>
      </c>
      <c r="AM3" s="87">
        <f t="shared" ref="AM3:AM10" si="10">AI3*N3</f>
        <v>0</v>
      </c>
      <c r="AN3" s="85" t="s">
        <v>25</v>
      </c>
      <c r="AO3" s="85">
        <f t="shared" ref="AO3:AO10" si="11">IF(AN3="tak",$C3*$B3,0)</f>
        <v>4638</v>
      </c>
      <c r="AP3" s="85" t="s">
        <v>25</v>
      </c>
      <c r="AQ3" s="85">
        <f t="shared" ref="AQ3:AQ10" si="12">IF(AP3="tak",$C3*$B3,0)</f>
        <v>4638</v>
      </c>
      <c r="AR3" s="111">
        <v>2</v>
      </c>
      <c r="AS3" s="111">
        <v>594</v>
      </c>
      <c r="AT3" s="111">
        <f t="shared" ref="AT3:AT10" si="13">AR3*AS3</f>
        <v>1188</v>
      </c>
      <c r="AU3" s="111">
        <v>0</v>
      </c>
      <c r="AV3" s="111"/>
      <c r="AW3" s="111">
        <v>0</v>
      </c>
      <c r="AX3" s="111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</row>
    <row r="4" spans="1:367" s="79" customFormat="1" ht="15" customHeight="1" x14ac:dyDescent="0.25">
      <c r="A4" s="13" t="s">
        <v>26</v>
      </c>
      <c r="B4" s="14">
        <v>19</v>
      </c>
      <c r="C4" s="14">
        <v>4</v>
      </c>
      <c r="D4" s="14"/>
      <c r="E4" s="14" t="s">
        <v>158</v>
      </c>
      <c r="F4" s="15" t="s">
        <v>25</v>
      </c>
      <c r="G4" s="15">
        <f t="shared" si="0"/>
        <v>76</v>
      </c>
      <c r="H4" s="15" t="s">
        <v>24</v>
      </c>
      <c r="I4" s="15">
        <f t="shared" ref="I4:I10" si="14">IF($H4="tak",2.5*($B4-$AI4),IF($E4="bitumiczna",2.5*($B4-$AI4),0))</f>
        <v>0</v>
      </c>
      <c r="J4" s="15" t="s">
        <v>24</v>
      </c>
      <c r="K4" s="15">
        <f t="shared" si="1"/>
        <v>0</v>
      </c>
      <c r="L4" s="15" t="s">
        <v>24</v>
      </c>
      <c r="M4" s="15">
        <f t="shared" si="2"/>
        <v>0</v>
      </c>
      <c r="N4" s="16">
        <f>2*0.75</f>
        <v>1.5</v>
      </c>
      <c r="O4" s="16">
        <f>N4*(B4-AI4)</f>
        <v>28.5</v>
      </c>
      <c r="P4" s="16">
        <v>19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  <c r="X4" s="135" t="s">
        <v>24</v>
      </c>
      <c r="Y4" s="135">
        <f t="shared" si="3"/>
        <v>0</v>
      </c>
      <c r="Z4" s="135" t="s">
        <v>24</v>
      </c>
      <c r="AA4" s="135">
        <f t="shared" si="4"/>
        <v>0</v>
      </c>
      <c r="AB4" s="34" t="s">
        <v>24</v>
      </c>
      <c r="AC4" s="34">
        <f t="shared" si="5"/>
        <v>0</v>
      </c>
      <c r="AD4" s="34" t="s">
        <v>24</v>
      </c>
      <c r="AE4" s="34">
        <f t="shared" si="6"/>
        <v>0</v>
      </c>
      <c r="AF4" s="34">
        <v>0</v>
      </c>
      <c r="AG4" s="34">
        <v>0</v>
      </c>
      <c r="AH4" s="35">
        <v>0</v>
      </c>
      <c r="AI4" s="35">
        <f>B4-P4-R4</f>
        <v>0</v>
      </c>
      <c r="AJ4" s="36">
        <f t="shared" si="7"/>
        <v>0</v>
      </c>
      <c r="AK4" s="36">
        <f t="shared" si="8"/>
        <v>0</v>
      </c>
      <c r="AL4" s="36">
        <f t="shared" si="9"/>
        <v>0</v>
      </c>
      <c r="AM4" s="36">
        <f t="shared" si="10"/>
        <v>0</v>
      </c>
      <c r="AN4" s="34" t="s">
        <v>24</v>
      </c>
      <c r="AO4" s="34">
        <f t="shared" si="11"/>
        <v>0</v>
      </c>
      <c r="AP4" s="34" t="s">
        <v>24</v>
      </c>
      <c r="AQ4" s="34">
        <f t="shared" si="12"/>
        <v>0</v>
      </c>
      <c r="AR4" s="109">
        <v>0</v>
      </c>
      <c r="AS4" s="109">
        <v>0</v>
      </c>
      <c r="AT4" s="109">
        <f t="shared" si="13"/>
        <v>0</v>
      </c>
      <c r="AU4" s="109">
        <v>0</v>
      </c>
      <c r="AV4" s="109"/>
      <c r="AW4" s="109">
        <v>0</v>
      </c>
      <c r="AX4" s="109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</row>
    <row r="5" spans="1:367" s="74" customFormat="1" ht="15" customHeight="1" x14ac:dyDescent="0.25">
      <c r="A5" s="17" t="s">
        <v>27</v>
      </c>
      <c r="B5" s="18">
        <v>284</v>
      </c>
      <c r="C5" s="18">
        <v>5</v>
      </c>
      <c r="D5" s="18"/>
      <c r="E5" s="18" t="s">
        <v>158</v>
      </c>
      <c r="F5" s="19" t="s">
        <v>25</v>
      </c>
      <c r="G5" s="15">
        <f t="shared" si="0"/>
        <v>940</v>
      </c>
      <c r="H5" s="19" t="s">
        <v>24</v>
      </c>
      <c r="I5" s="19">
        <f t="shared" si="14"/>
        <v>0</v>
      </c>
      <c r="J5" s="19" t="s">
        <v>24</v>
      </c>
      <c r="K5" s="19">
        <f t="shared" si="1"/>
        <v>0</v>
      </c>
      <c r="L5" s="19" t="s">
        <v>24</v>
      </c>
      <c r="M5" s="19">
        <f t="shared" si="2"/>
        <v>0</v>
      </c>
      <c r="N5" s="20">
        <f>IF(AD5="tak",1*0.5,IF(AR5&gt;0,1*0.5,2*0.5))</f>
        <v>1</v>
      </c>
      <c r="O5" s="20">
        <v>192</v>
      </c>
      <c r="P5" s="20">
        <v>188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284</v>
      </c>
      <c r="X5" s="136" t="s">
        <v>24</v>
      </c>
      <c r="Y5" s="136">
        <f t="shared" si="3"/>
        <v>0</v>
      </c>
      <c r="Z5" s="136" t="s">
        <v>24</v>
      </c>
      <c r="AA5" s="136">
        <f t="shared" si="4"/>
        <v>0</v>
      </c>
      <c r="AB5" s="10" t="s">
        <v>25</v>
      </c>
      <c r="AC5" s="10">
        <f t="shared" si="5"/>
        <v>1420</v>
      </c>
      <c r="AD5" s="10" t="s">
        <v>24</v>
      </c>
      <c r="AE5" s="10">
        <f t="shared" si="6"/>
        <v>0</v>
      </c>
      <c r="AF5" s="10">
        <v>0</v>
      </c>
      <c r="AG5" s="10">
        <v>0</v>
      </c>
      <c r="AH5" s="21">
        <v>0</v>
      </c>
      <c r="AI5" s="21">
        <f>B5-P5-R5</f>
        <v>96</v>
      </c>
      <c r="AJ5" s="22">
        <f t="shared" si="7"/>
        <v>480</v>
      </c>
      <c r="AK5" s="22">
        <f t="shared" si="8"/>
        <v>0</v>
      </c>
      <c r="AL5" s="22">
        <f t="shared" si="9"/>
        <v>0</v>
      </c>
      <c r="AM5" s="22">
        <f t="shared" si="10"/>
        <v>96</v>
      </c>
      <c r="AN5" s="10" t="s">
        <v>24</v>
      </c>
      <c r="AO5" s="10">
        <f t="shared" si="11"/>
        <v>0</v>
      </c>
      <c r="AP5" s="10" t="s">
        <v>24</v>
      </c>
      <c r="AQ5" s="10">
        <f t="shared" si="12"/>
        <v>0</v>
      </c>
      <c r="AR5" s="107">
        <v>0</v>
      </c>
      <c r="AS5" s="107">
        <v>0</v>
      </c>
      <c r="AT5" s="107">
        <f t="shared" si="13"/>
        <v>0</v>
      </c>
      <c r="AU5" s="107">
        <v>0</v>
      </c>
      <c r="AV5" s="107"/>
      <c r="AW5" s="107">
        <v>0</v>
      </c>
      <c r="AX5" s="107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</row>
    <row r="6" spans="1:367" s="74" customFormat="1" ht="15" customHeight="1" x14ac:dyDescent="0.25">
      <c r="A6" s="17" t="s">
        <v>28</v>
      </c>
      <c r="B6" s="18">
        <v>129</v>
      </c>
      <c r="C6" s="18">
        <v>5</v>
      </c>
      <c r="D6" s="18"/>
      <c r="E6" s="18" t="s">
        <v>158</v>
      </c>
      <c r="F6" s="19" t="s">
        <v>25</v>
      </c>
      <c r="G6" s="15">
        <f t="shared" si="0"/>
        <v>645</v>
      </c>
      <c r="H6" s="19" t="s">
        <v>24</v>
      </c>
      <c r="I6" s="19">
        <f t="shared" si="14"/>
        <v>0</v>
      </c>
      <c r="J6" s="19" t="s">
        <v>24</v>
      </c>
      <c r="K6" s="19">
        <f t="shared" si="1"/>
        <v>0</v>
      </c>
      <c r="L6" s="19" t="s">
        <v>24</v>
      </c>
      <c r="M6" s="19">
        <f t="shared" si="2"/>
        <v>0</v>
      </c>
      <c r="N6" s="20">
        <f>IF(AD6="tak",1*0.5,IF(AR6&gt;0,1*0.5,2*0.5))</f>
        <v>1</v>
      </c>
      <c r="O6" s="20">
        <f>N6*(B6-AI6)</f>
        <v>129</v>
      </c>
      <c r="P6" s="20">
        <v>129</v>
      </c>
      <c r="Q6" s="20">
        <v>0</v>
      </c>
      <c r="R6" s="20">
        <v>0</v>
      </c>
      <c r="S6" s="20">
        <v>1</v>
      </c>
      <c r="T6" s="20">
        <v>0</v>
      </c>
      <c r="U6" s="20">
        <v>0</v>
      </c>
      <c r="V6" s="20">
        <v>0</v>
      </c>
      <c r="W6" s="20">
        <v>0</v>
      </c>
      <c r="X6" s="136" t="s">
        <v>24</v>
      </c>
      <c r="Y6" s="136">
        <f t="shared" si="3"/>
        <v>0</v>
      </c>
      <c r="Z6" s="136" t="s">
        <v>24</v>
      </c>
      <c r="AA6" s="136">
        <f t="shared" si="4"/>
        <v>0</v>
      </c>
      <c r="AB6" s="10" t="s">
        <v>25</v>
      </c>
      <c r="AC6" s="10">
        <f t="shared" si="5"/>
        <v>645</v>
      </c>
      <c r="AD6" s="10" t="s">
        <v>24</v>
      </c>
      <c r="AE6" s="10">
        <f t="shared" si="6"/>
        <v>0</v>
      </c>
      <c r="AF6" s="10">
        <v>0</v>
      </c>
      <c r="AG6" s="10">
        <v>0</v>
      </c>
      <c r="AH6" s="21">
        <v>125</v>
      </c>
      <c r="AI6" s="21">
        <f>B6-P6-R6</f>
        <v>0</v>
      </c>
      <c r="AJ6" s="22">
        <f t="shared" si="7"/>
        <v>0</v>
      </c>
      <c r="AK6" s="22">
        <f t="shared" si="8"/>
        <v>0</v>
      </c>
      <c r="AL6" s="22">
        <f t="shared" si="9"/>
        <v>0</v>
      </c>
      <c r="AM6" s="22">
        <f t="shared" si="10"/>
        <v>0</v>
      </c>
      <c r="AN6" s="10" t="s">
        <v>24</v>
      </c>
      <c r="AO6" s="10">
        <f t="shared" si="11"/>
        <v>0</v>
      </c>
      <c r="AP6" s="10" t="s">
        <v>24</v>
      </c>
      <c r="AQ6" s="10">
        <f t="shared" si="12"/>
        <v>0</v>
      </c>
      <c r="AR6" s="107">
        <v>0</v>
      </c>
      <c r="AS6" s="107">
        <v>0</v>
      </c>
      <c r="AT6" s="107">
        <f t="shared" si="13"/>
        <v>0</v>
      </c>
      <c r="AU6" s="107">
        <v>0</v>
      </c>
      <c r="AV6" s="107"/>
      <c r="AW6" s="107">
        <v>0</v>
      </c>
      <c r="AX6" s="107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</row>
    <row r="7" spans="1:367" s="74" customFormat="1" ht="15" customHeight="1" x14ac:dyDescent="0.25">
      <c r="A7" s="17" t="s">
        <v>29</v>
      </c>
      <c r="B7" s="18">
        <v>237</v>
      </c>
      <c r="C7" s="18">
        <v>3.5</v>
      </c>
      <c r="D7" s="18"/>
      <c r="E7" s="18" t="s">
        <v>158</v>
      </c>
      <c r="F7" s="19" t="s">
        <v>25</v>
      </c>
      <c r="G7" s="15">
        <f t="shared" si="0"/>
        <v>808.5</v>
      </c>
      <c r="H7" s="19" t="s">
        <v>24</v>
      </c>
      <c r="I7" s="19">
        <f t="shared" si="14"/>
        <v>0</v>
      </c>
      <c r="J7" s="19" t="s">
        <v>24</v>
      </c>
      <c r="K7" s="19">
        <f t="shared" si="1"/>
        <v>0</v>
      </c>
      <c r="L7" s="19" t="s">
        <v>24</v>
      </c>
      <c r="M7" s="19">
        <f t="shared" si="2"/>
        <v>0</v>
      </c>
      <c r="N7" s="20">
        <f>IF(AD7="tak",1*0.5,IF(AR7&gt;0,1*0.5,2*0.5))</f>
        <v>1</v>
      </c>
      <c r="O7" s="20">
        <f>N7*(B7-AI7)</f>
        <v>231</v>
      </c>
      <c r="P7" s="20">
        <v>231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237</v>
      </c>
      <c r="X7" s="136" t="s">
        <v>24</v>
      </c>
      <c r="Y7" s="136">
        <f t="shared" si="3"/>
        <v>0</v>
      </c>
      <c r="Z7" s="136" t="s">
        <v>24</v>
      </c>
      <c r="AA7" s="136">
        <f t="shared" si="4"/>
        <v>0</v>
      </c>
      <c r="AB7" s="10" t="s">
        <v>25</v>
      </c>
      <c r="AC7" s="10">
        <f t="shared" si="5"/>
        <v>829.5</v>
      </c>
      <c r="AD7" s="10" t="s">
        <v>24</v>
      </c>
      <c r="AE7" s="10">
        <f t="shared" si="6"/>
        <v>0</v>
      </c>
      <c r="AF7" s="10">
        <v>6</v>
      </c>
      <c r="AG7" s="10">
        <v>2</v>
      </c>
      <c r="AH7" s="21">
        <v>0</v>
      </c>
      <c r="AI7" s="21">
        <f>B7-P7-R7</f>
        <v>6</v>
      </c>
      <c r="AJ7" s="22">
        <f t="shared" si="7"/>
        <v>21</v>
      </c>
      <c r="AK7" s="22">
        <f t="shared" si="8"/>
        <v>0</v>
      </c>
      <c r="AL7" s="22">
        <f t="shared" si="9"/>
        <v>0</v>
      </c>
      <c r="AM7" s="22">
        <f t="shared" si="10"/>
        <v>6</v>
      </c>
      <c r="AN7" s="10" t="s">
        <v>24</v>
      </c>
      <c r="AO7" s="10">
        <f t="shared" si="11"/>
        <v>0</v>
      </c>
      <c r="AP7" s="10" t="s">
        <v>24</v>
      </c>
      <c r="AQ7" s="10">
        <f t="shared" si="12"/>
        <v>0</v>
      </c>
      <c r="AR7" s="107">
        <v>0</v>
      </c>
      <c r="AS7" s="107">
        <v>0</v>
      </c>
      <c r="AT7" s="107">
        <f t="shared" si="13"/>
        <v>0</v>
      </c>
      <c r="AU7" s="107">
        <v>0</v>
      </c>
      <c r="AV7" s="107"/>
      <c r="AW7" s="107">
        <v>0</v>
      </c>
      <c r="AX7" s="10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17" t="s">
        <v>28</v>
      </c>
      <c r="B8" s="18">
        <v>490</v>
      </c>
      <c r="C8" s="18">
        <v>4</v>
      </c>
      <c r="D8" s="18"/>
      <c r="E8" s="18" t="s">
        <v>158</v>
      </c>
      <c r="F8" s="19" t="s">
        <v>25</v>
      </c>
      <c r="G8" s="15">
        <f t="shared" si="0"/>
        <v>1476</v>
      </c>
      <c r="H8" s="19" t="s">
        <v>24</v>
      </c>
      <c r="I8" s="19">
        <f t="shared" si="14"/>
        <v>0</v>
      </c>
      <c r="J8" s="19" t="s">
        <v>24</v>
      </c>
      <c r="K8" s="19">
        <f t="shared" si="1"/>
        <v>0</v>
      </c>
      <c r="L8" s="19" t="s">
        <v>24</v>
      </c>
      <c r="M8" s="19">
        <f t="shared" si="2"/>
        <v>0</v>
      </c>
      <c r="N8" s="20">
        <f>IF(AD8="tak",1*0.5,IF(AR8&gt;0,1*0.5,2*0.5))</f>
        <v>0.5</v>
      </c>
      <c r="O8" s="20">
        <f>N8*(B8-AI8)</f>
        <v>184.5</v>
      </c>
      <c r="P8" s="20">
        <v>369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136" t="s">
        <v>24</v>
      </c>
      <c r="Y8" s="136">
        <f t="shared" si="3"/>
        <v>0</v>
      </c>
      <c r="Z8" s="136" t="s">
        <v>24</v>
      </c>
      <c r="AA8" s="136">
        <f t="shared" si="4"/>
        <v>0</v>
      </c>
      <c r="AB8" s="10" t="s">
        <v>25</v>
      </c>
      <c r="AC8" s="10">
        <f t="shared" si="5"/>
        <v>1960</v>
      </c>
      <c r="AD8" s="10" t="s">
        <v>25</v>
      </c>
      <c r="AE8" s="10">
        <f t="shared" si="6"/>
        <v>735</v>
      </c>
      <c r="AF8" s="10">
        <v>10</v>
      </c>
      <c r="AG8" s="10">
        <v>0</v>
      </c>
      <c r="AH8" s="21">
        <v>0</v>
      </c>
      <c r="AI8" s="21">
        <f>B8-P8-R8</f>
        <v>121</v>
      </c>
      <c r="AJ8" s="22">
        <f t="shared" si="7"/>
        <v>484</v>
      </c>
      <c r="AK8" s="22">
        <f t="shared" si="8"/>
        <v>0</v>
      </c>
      <c r="AL8" s="22">
        <f t="shared" si="9"/>
        <v>0</v>
      </c>
      <c r="AM8" s="22">
        <f t="shared" si="10"/>
        <v>60.5</v>
      </c>
      <c r="AN8" s="10" t="s">
        <v>24</v>
      </c>
      <c r="AO8" s="10">
        <f t="shared" si="11"/>
        <v>0</v>
      </c>
      <c r="AP8" s="10" t="s">
        <v>24</v>
      </c>
      <c r="AQ8" s="10">
        <f t="shared" si="12"/>
        <v>0</v>
      </c>
      <c r="AR8" s="107">
        <v>0</v>
      </c>
      <c r="AS8" s="107">
        <v>0</v>
      </c>
      <c r="AT8" s="107">
        <f t="shared" si="13"/>
        <v>0</v>
      </c>
      <c r="AU8" s="107">
        <v>0</v>
      </c>
      <c r="AV8" s="107"/>
      <c r="AW8" s="107">
        <v>0</v>
      </c>
      <c r="AX8" s="107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17" t="s">
        <v>165</v>
      </c>
      <c r="B9" s="18">
        <v>39</v>
      </c>
      <c r="C9" s="18">
        <v>4.5</v>
      </c>
      <c r="D9" s="18">
        <v>0.7</v>
      </c>
      <c r="E9" s="18" t="s">
        <v>159</v>
      </c>
      <c r="F9" s="19" t="s">
        <v>25</v>
      </c>
      <c r="G9" s="15">
        <f t="shared" si="0"/>
        <v>97.5</v>
      </c>
      <c r="H9" s="19" t="s">
        <v>24</v>
      </c>
      <c r="I9" s="19">
        <f t="shared" si="14"/>
        <v>97.5</v>
      </c>
      <c r="J9" s="19" t="s">
        <v>24</v>
      </c>
      <c r="K9" s="19">
        <f t="shared" si="1"/>
        <v>0</v>
      </c>
      <c r="L9" s="19" t="s">
        <v>24</v>
      </c>
      <c r="M9" s="19">
        <f t="shared" si="2"/>
        <v>0</v>
      </c>
      <c r="N9" s="20">
        <v>0</v>
      </c>
      <c r="O9" s="20">
        <f>N9*(B9-AI9)</f>
        <v>0</v>
      </c>
      <c r="P9" s="20">
        <v>39</v>
      </c>
      <c r="Q9" s="20">
        <v>0</v>
      </c>
      <c r="R9" s="20">
        <v>35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136" t="s">
        <v>24</v>
      </c>
      <c r="Y9" s="136">
        <f t="shared" si="3"/>
        <v>0</v>
      </c>
      <c r="Z9" s="136" t="s">
        <v>24</v>
      </c>
      <c r="AA9" s="136">
        <f t="shared" si="4"/>
        <v>0</v>
      </c>
      <c r="AB9" s="10" t="s">
        <v>25</v>
      </c>
      <c r="AC9" s="10">
        <f t="shared" si="5"/>
        <v>175.5</v>
      </c>
      <c r="AD9" s="10" t="s">
        <v>25</v>
      </c>
      <c r="AE9" s="10">
        <f t="shared" ref="AE9" si="15">IF(AD9="tak",1.5*$B9,0)</f>
        <v>58.5</v>
      </c>
      <c r="AF9" s="10">
        <v>1</v>
      </c>
      <c r="AG9" s="10">
        <v>0</v>
      </c>
      <c r="AH9" s="21">
        <v>637</v>
      </c>
      <c r="AI9" s="21">
        <f>B9-P9</f>
        <v>0</v>
      </c>
      <c r="AJ9" s="22">
        <f>(IF($F9="tak",IF($E9="bitumiczna",$D9*$B9,($B9*$C9-$G9)),0))</f>
        <v>27.299999999999997</v>
      </c>
      <c r="AK9" s="22">
        <f t="shared" si="8"/>
        <v>0</v>
      </c>
      <c r="AL9" s="22">
        <f t="shared" si="9"/>
        <v>0</v>
      </c>
      <c r="AM9" s="22">
        <f t="shared" si="10"/>
        <v>0</v>
      </c>
      <c r="AN9" s="10" t="s">
        <v>24</v>
      </c>
      <c r="AO9" s="10">
        <f t="shared" si="11"/>
        <v>0</v>
      </c>
      <c r="AP9" s="10" t="s">
        <v>24</v>
      </c>
      <c r="AQ9" s="10">
        <f t="shared" si="12"/>
        <v>0</v>
      </c>
      <c r="AR9" s="107">
        <v>0</v>
      </c>
      <c r="AS9" s="107">
        <v>0</v>
      </c>
      <c r="AT9" s="107">
        <f t="shared" ref="AT9" si="16">AR9*AS9</f>
        <v>0</v>
      </c>
      <c r="AU9" s="107">
        <v>0</v>
      </c>
      <c r="AV9" s="107"/>
      <c r="AW9" s="107">
        <v>0</v>
      </c>
      <c r="AX9" s="107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17" t="s">
        <v>28</v>
      </c>
      <c r="B10" s="18">
        <v>598</v>
      </c>
      <c r="C10" s="18">
        <v>4.5</v>
      </c>
      <c r="D10" s="18">
        <v>0.7</v>
      </c>
      <c r="E10" s="18" t="s">
        <v>159</v>
      </c>
      <c r="F10" s="19" t="s">
        <v>25</v>
      </c>
      <c r="G10" s="15">
        <f t="shared" si="0"/>
        <v>1595</v>
      </c>
      <c r="H10" s="19" t="s">
        <v>24</v>
      </c>
      <c r="I10" s="19">
        <f t="shared" si="14"/>
        <v>1595</v>
      </c>
      <c r="J10" s="19" t="s">
        <v>24</v>
      </c>
      <c r="K10" s="19">
        <f t="shared" si="1"/>
        <v>0</v>
      </c>
      <c r="L10" s="19" t="s">
        <v>24</v>
      </c>
      <c r="M10" s="19">
        <f t="shared" si="2"/>
        <v>0</v>
      </c>
      <c r="N10" s="20">
        <v>0</v>
      </c>
      <c r="O10" s="20">
        <f>N10*(B10-AI10)</f>
        <v>0</v>
      </c>
      <c r="P10" s="20">
        <v>638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136" t="s">
        <v>24</v>
      </c>
      <c r="Y10" s="136">
        <f t="shared" si="3"/>
        <v>0</v>
      </c>
      <c r="Z10" s="136" t="s">
        <v>24</v>
      </c>
      <c r="AA10" s="136">
        <f t="shared" si="4"/>
        <v>0</v>
      </c>
      <c r="AB10" s="10" t="s">
        <v>25</v>
      </c>
      <c r="AC10" s="10">
        <f t="shared" si="5"/>
        <v>2691</v>
      </c>
      <c r="AD10" s="10" t="s">
        <v>25</v>
      </c>
      <c r="AE10" s="10">
        <f t="shared" si="6"/>
        <v>897</v>
      </c>
      <c r="AF10" s="10">
        <v>14</v>
      </c>
      <c r="AG10" s="10">
        <v>0</v>
      </c>
      <c r="AH10" s="21">
        <v>637</v>
      </c>
      <c r="AI10" s="21">
        <f>B10-P10-R10</f>
        <v>-40</v>
      </c>
      <c r="AJ10" s="22">
        <f t="shared" ref="AJ10" si="17">(IF($F10="tak",IF($E10="bitumiczna",$D10*$B10,($B10*$C10-$G10)),0))</f>
        <v>418.59999999999997</v>
      </c>
      <c r="AK10" s="22">
        <f t="shared" si="8"/>
        <v>0</v>
      </c>
      <c r="AL10" s="22">
        <f t="shared" si="9"/>
        <v>0</v>
      </c>
      <c r="AM10" s="22">
        <f t="shared" si="10"/>
        <v>0</v>
      </c>
      <c r="AN10" s="10" t="s">
        <v>24</v>
      </c>
      <c r="AO10" s="10">
        <f t="shared" si="11"/>
        <v>0</v>
      </c>
      <c r="AP10" s="10" t="s">
        <v>24</v>
      </c>
      <c r="AQ10" s="10">
        <f t="shared" si="12"/>
        <v>0</v>
      </c>
      <c r="AR10" s="107">
        <v>0</v>
      </c>
      <c r="AS10" s="107">
        <v>0</v>
      </c>
      <c r="AT10" s="107">
        <f t="shared" si="13"/>
        <v>0</v>
      </c>
      <c r="AU10" s="107">
        <v>0</v>
      </c>
      <c r="AV10" s="107"/>
      <c r="AW10" s="107">
        <v>0</v>
      </c>
      <c r="AX10" s="107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104" customFormat="1" ht="30" customHeight="1" x14ac:dyDescent="0.25">
      <c r="A11" s="115" t="s">
        <v>181</v>
      </c>
      <c r="B11" s="14"/>
      <c r="C11" s="14"/>
      <c r="D11" s="14"/>
      <c r="E11" s="14"/>
      <c r="F11" s="15"/>
      <c r="G11" s="15"/>
      <c r="H11" s="15"/>
      <c r="I11" s="15"/>
      <c r="J11" s="15"/>
      <c r="K11" s="15"/>
      <c r="L11" s="15"/>
      <c r="M11" s="15"/>
      <c r="N11" s="16"/>
      <c r="O11" s="16"/>
      <c r="P11" s="16">
        <v>27</v>
      </c>
      <c r="Q11" s="16">
        <v>0</v>
      </c>
      <c r="R11" s="16">
        <f>(54+1530)</f>
        <v>1584</v>
      </c>
      <c r="S11" s="16">
        <v>1</v>
      </c>
      <c r="T11" s="16">
        <v>0</v>
      </c>
      <c r="U11" s="16">
        <v>0</v>
      </c>
      <c r="V11" s="16">
        <v>0</v>
      </c>
      <c r="W11" s="16"/>
      <c r="X11" s="135"/>
      <c r="Y11" s="135"/>
      <c r="Z11" s="135"/>
      <c r="AA11" s="135"/>
      <c r="AB11" s="34"/>
      <c r="AC11" s="34"/>
      <c r="AD11" s="34"/>
      <c r="AE11" s="34"/>
      <c r="AF11" s="34"/>
      <c r="AG11" s="34"/>
      <c r="AH11" s="35"/>
      <c r="AI11" s="35"/>
      <c r="AJ11" s="36"/>
      <c r="AK11" s="36"/>
      <c r="AL11" s="36"/>
      <c r="AM11" s="36"/>
      <c r="AN11" s="34"/>
      <c r="AO11" s="34"/>
      <c r="AP11" s="34"/>
      <c r="AQ11" s="114"/>
      <c r="AR11" s="109"/>
      <c r="AS11" s="109"/>
      <c r="AT11" s="109"/>
      <c r="AU11" s="109">
        <v>0</v>
      </c>
      <c r="AV11" s="109"/>
      <c r="AW11" s="109">
        <v>0</v>
      </c>
      <c r="AX11" s="109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ht="15" customHeight="1" x14ac:dyDescent="0.25">
      <c r="A12" s="72" t="s">
        <v>30</v>
      </c>
      <c r="B12" s="26"/>
      <c r="C12" s="26"/>
      <c r="D12" s="26"/>
      <c r="E12" s="26"/>
      <c r="F12" s="26">
        <f>SUM(G3:G10)</f>
        <v>5638</v>
      </c>
      <c r="G12" s="26"/>
      <c r="H12" s="26">
        <f>SUM(I3:I10)</f>
        <v>1692.5</v>
      </c>
      <c r="I12" s="26"/>
      <c r="J12" s="26">
        <f>SUM(K3:K10)</f>
        <v>0</v>
      </c>
      <c r="K12" s="26"/>
      <c r="L12" s="26">
        <f>SUM(M3:M10)</f>
        <v>0</v>
      </c>
      <c r="M12" s="26"/>
      <c r="N12" s="28">
        <f>SUM(O3:O10)</f>
        <v>1151.5</v>
      </c>
      <c r="O12" s="26"/>
      <c r="P12" s="28">
        <f>SUM(P3:P11)</f>
        <v>1881</v>
      </c>
      <c r="Q12" s="28">
        <v>258</v>
      </c>
      <c r="R12" s="28">
        <f>SUM(R3:R11)</f>
        <v>2239</v>
      </c>
      <c r="S12" s="28">
        <f>SUM(S3:S11)</f>
        <v>2</v>
      </c>
      <c r="T12" s="28">
        <f>SUM(T3:T11)</f>
        <v>0</v>
      </c>
      <c r="U12" s="28">
        <f>SUM(U3:U11)</f>
        <v>0</v>
      </c>
      <c r="V12" s="28">
        <f>SUM(V3:V11)</f>
        <v>0</v>
      </c>
      <c r="W12" s="28">
        <f>SUM(W3:W10)</f>
        <v>1629</v>
      </c>
      <c r="X12" s="28">
        <f>SUM(Y3:Y10)</f>
        <v>0</v>
      </c>
      <c r="Y12" s="28"/>
      <c r="Z12" s="28">
        <f>SUM(AA3:AA10)</f>
        <v>0</v>
      </c>
      <c r="AA12" s="28"/>
      <c r="AB12" s="26">
        <f>SUM(AC3:AC10)</f>
        <v>7721</v>
      </c>
      <c r="AC12" s="26"/>
      <c r="AD12" s="28">
        <f>SUM(AE3:AE10)</f>
        <v>1690.5</v>
      </c>
      <c r="AE12" s="26"/>
      <c r="AF12" s="27">
        <f>SUM(AF3:AF10)</f>
        <v>46</v>
      </c>
      <c r="AG12" s="27">
        <f>SUM(AG3:AG10)</f>
        <v>14</v>
      </c>
      <c r="AH12" s="28">
        <f>SUM(AH3:AH10)</f>
        <v>1534</v>
      </c>
      <c r="AI12" s="26"/>
      <c r="AJ12" s="28">
        <f>SUM(AJ3:AJ10)</f>
        <v>1430.8999999999999</v>
      </c>
      <c r="AK12" s="28">
        <f>SUM(AK3:AK10)</f>
        <v>0</v>
      </c>
      <c r="AL12" s="28">
        <f>SUM(AL3:AL10)</f>
        <v>0</v>
      </c>
      <c r="AM12" s="28">
        <f>SUM(AM3:AM10)</f>
        <v>162.5</v>
      </c>
      <c r="AN12" s="28">
        <f>SUM(AO3:AO10)</f>
        <v>4638</v>
      </c>
      <c r="AO12" s="28"/>
      <c r="AP12" s="28">
        <f>SUM(AQ3:AQ10)</f>
        <v>4638</v>
      </c>
      <c r="AQ12" s="29"/>
      <c r="AR12" s="165">
        <f>SUM(AS3:AS10)</f>
        <v>594</v>
      </c>
      <c r="AS12" s="165"/>
      <c r="AT12" s="73">
        <f>SUM(AT3:AT10)</f>
        <v>1188</v>
      </c>
      <c r="AU12" s="28">
        <f>SUM(AU3:AU11)</f>
        <v>0</v>
      </c>
      <c r="AV12" s="28">
        <f>SUM(AV3:AV11)</f>
        <v>0</v>
      </c>
      <c r="AW12" s="28">
        <f>SUM(AW3:AW11)</f>
        <v>0</v>
      </c>
      <c r="AX12" s="28">
        <f>SUM(AX3:AX11)</f>
        <v>0</v>
      </c>
    </row>
    <row r="13" spans="1:367" ht="15" customHeight="1" x14ac:dyDescent="0.25">
      <c r="A13" s="23" t="s">
        <v>31</v>
      </c>
      <c r="B13" s="30"/>
      <c r="C13" s="30"/>
      <c r="D13" s="30"/>
      <c r="E13" s="30"/>
      <c r="F13" s="30" t="s">
        <v>32</v>
      </c>
      <c r="G13" s="30"/>
      <c r="H13" s="30" t="s">
        <v>32</v>
      </c>
      <c r="I13" s="30"/>
      <c r="J13" s="30" t="s">
        <v>32</v>
      </c>
      <c r="K13" s="30"/>
      <c r="L13" s="30" t="s">
        <v>32</v>
      </c>
      <c r="M13" s="30"/>
      <c r="N13" s="30" t="s">
        <v>32</v>
      </c>
      <c r="O13" s="30"/>
      <c r="P13" s="30" t="s">
        <v>33</v>
      </c>
      <c r="Q13" s="30" t="s">
        <v>33</v>
      </c>
      <c r="R13" s="30" t="s">
        <v>33</v>
      </c>
      <c r="S13" s="30" t="s">
        <v>225</v>
      </c>
      <c r="T13" s="30" t="s">
        <v>33</v>
      </c>
      <c r="U13" s="30" t="s">
        <v>33</v>
      </c>
      <c r="V13" s="30" t="s">
        <v>225</v>
      </c>
      <c r="W13" s="30" t="s">
        <v>33</v>
      </c>
      <c r="X13" s="30" t="s">
        <v>32</v>
      </c>
      <c r="Y13" s="30"/>
      <c r="Z13" s="30" t="s">
        <v>32</v>
      </c>
      <c r="AA13" s="30"/>
      <c r="AB13" s="30" t="s">
        <v>32</v>
      </c>
      <c r="AC13" s="30"/>
      <c r="AD13" s="30" t="s">
        <v>32</v>
      </c>
      <c r="AE13" s="30"/>
      <c r="AF13" s="30" t="s">
        <v>34</v>
      </c>
      <c r="AG13" s="30" t="s">
        <v>34</v>
      </c>
      <c r="AH13" s="30" t="s">
        <v>33</v>
      </c>
      <c r="AI13" s="30"/>
      <c r="AJ13" s="30" t="s">
        <v>32</v>
      </c>
      <c r="AK13" s="30" t="s">
        <v>32</v>
      </c>
      <c r="AL13" s="30" t="s">
        <v>32</v>
      </c>
      <c r="AM13" s="30" t="s">
        <v>32</v>
      </c>
      <c r="AN13" s="30" t="s">
        <v>32</v>
      </c>
      <c r="AO13" s="30"/>
      <c r="AP13" s="30" t="s">
        <v>32</v>
      </c>
      <c r="AQ13" s="29"/>
      <c r="AR13" s="166" t="s">
        <v>33</v>
      </c>
      <c r="AS13" s="166"/>
      <c r="AT13" s="30" t="s">
        <v>32</v>
      </c>
      <c r="AU13" s="30" t="s">
        <v>33</v>
      </c>
      <c r="AV13" s="30" t="s">
        <v>33</v>
      </c>
      <c r="AW13" s="30" t="s">
        <v>33</v>
      </c>
      <c r="AX13" s="30" t="s">
        <v>225</v>
      </c>
    </row>
    <row r="14" spans="1:367" ht="15" customHeight="1" x14ac:dyDescent="0.25">
      <c r="A14" s="31" t="s">
        <v>35</v>
      </c>
      <c r="B14" s="32"/>
      <c r="C14" s="32"/>
      <c r="D14" s="32"/>
      <c r="E14" s="32"/>
      <c r="F14" s="32">
        <f>F12*'Ceny jednostkowe_do ukrycia'!D3</f>
        <v>0</v>
      </c>
      <c r="G14" s="32"/>
      <c r="H14" s="32">
        <f>H12*'Ceny jednostkowe_do ukrycia'!E3</f>
        <v>0</v>
      </c>
      <c r="I14" s="32"/>
      <c r="J14" s="32">
        <f>J12*'Ceny jednostkowe_do ukrycia'!F3</f>
        <v>0</v>
      </c>
      <c r="K14" s="32"/>
      <c r="L14" s="32">
        <f>L12*'Ceny jednostkowe_do ukrycia'!G3</f>
        <v>0</v>
      </c>
      <c r="M14" s="32"/>
      <c r="N14" s="32">
        <f>N12*'Ceny jednostkowe_do ukrycia'!H3</f>
        <v>0</v>
      </c>
      <c r="O14" s="32"/>
      <c r="P14" s="32">
        <f>P12*'Ceny jednostkowe_do ukrycia'!I3</f>
        <v>0</v>
      </c>
      <c r="Q14" s="32">
        <f>Q12*'Ceny jednostkowe_do ukrycia'!J3</f>
        <v>0</v>
      </c>
      <c r="R14" s="32">
        <f>R12*'Ceny jednostkowe_do ukrycia'!K3</f>
        <v>0</v>
      </c>
      <c r="S14" s="32">
        <f>S12*'Ceny jednostkowe_do ukrycia'!L3</f>
        <v>0</v>
      </c>
      <c r="T14" s="32">
        <f>T12*'Ceny jednostkowe_do ukrycia'!M3</f>
        <v>0</v>
      </c>
      <c r="U14" s="32">
        <f>U12*'Ceny jednostkowe_do ukrycia'!N3</f>
        <v>0</v>
      </c>
      <c r="V14" s="32">
        <f>V12*'Ceny jednostkowe_do ukrycia'!O3</f>
        <v>0</v>
      </c>
      <c r="W14" s="32">
        <v>0</v>
      </c>
      <c r="X14" s="32">
        <f>X12*'Ceny jednostkowe_do ukrycia'!Q3</f>
        <v>0</v>
      </c>
      <c r="Y14" s="32"/>
      <c r="Z14" s="32">
        <f>Z12*'Ceny jednostkowe_do ukrycia'!R3</f>
        <v>0</v>
      </c>
      <c r="AA14" s="32"/>
      <c r="AB14" s="32">
        <f>AB12*'Ceny jednostkowe_do ukrycia'!S3</f>
        <v>0</v>
      </c>
      <c r="AC14" s="32"/>
      <c r="AD14" s="32">
        <f>AD12*'Ceny jednostkowe_do ukrycia'!T3</f>
        <v>0</v>
      </c>
      <c r="AE14" s="32"/>
      <c r="AF14" s="32">
        <f>AF12*'Ceny jednostkowe_do ukrycia'!U3</f>
        <v>0</v>
      </c>
      <c r="AG14" s="32">
        <f>AG12*'Ceny jednostkowe_do ukrycia'!V3</f>
        <v>0</v>
      </c>
      <c r="AH14" s="32">
        <f>AH12*'Ceny jednostkowe_do ukrycia'!W3</f>
        <v>0</v>
      </c>
      <c r="AI14" s="32"/>
      <c r="AJ14" s="32">
        <f>AJ12*'Ceny jednostkowe_do ukrycia'!Z3</f>
        <v>0</v>
      </c>
      <c r="AK14" s="32">
        <f>AK12*'Ceny jednostkowe_do ukrycia'!AA3</f>
        <v>0</v>
      </c>
      <c r="AL14" s="32">
        <f>AL12*'Ceny jednostkowe_do ukrycia'!AB3</f>
        <v>0</v>
      </c>
      <c r="AM14" s="32">
        <f>AM12*'Ceny jednostkowe_do ukrycia'!AC3</f>
        <v>0</v>
      </c>
      <c r="AN14" s="32">
        <f>AN12*'Ceny jednostkowe_do ukrycia'!AD3</f>
        <v>0</v>
      </c>
      <c r="AO14" s="32"/>
      <c r="AP14" s="32">
        <f>AP12*'Ceny jednostkowe_do ukrycia'!AE3</f>
        <v>0</v>
      </c>
      <c r="AQ14" s="32"/>
      <c r="AR14" s="164">
        <f>AR12*'Ceny jednostkowe_do ukrycia'!AF3</f>
        <v>0</v>
      </c>
      <c r="AS14" s="164"/>
      <c r="AT14" s="32">
        <f>AT12*'Ceny jednostkowe_do ukrycia'!$AH$3</f>
        <v>0</v>
      </c>
      <c r="AU14" s="32">
        <f>AU12*'Ceny jednostkowe_do ukrycia'!AI3</f>
        <v>0</v>
      </c>
      <c r="AV14" s="32">
        <f>AV12*'Ceny jednostkowe_do ukrycia'!AJ3</f>
        <v>0</v>
      </c>
      <c r="AW14" s="32">
        <f>AW12*'Ceny jednostkowe_do ukrycia'!AK3</f>
        <v>0</v>
      </c>
      <c r="AX14" s="32">
        <f>AX12*'Ceny jednostkowe_do ukrycia'!AL3</f>
        <v>0</v>
      </c>
    </row>
    <row r="15" spans="1:367" s="33" customFormat="1" ht="15" customHeight="1" x14ac:dyDescent="0.25">
      <c r="A15" s="33" t="s">
        <v>176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s="33" customFormat="1" ht="15" customHeight="1" x14ac:dyDescent="0.25">
      <c r="A16" s="33" t="s">
        <v>177</v>
      </c>
      <c r="B16" s="33">
        <f t="shared" ref="B16" si="18">B3</f>
        <v>773</v>
      </c>
      <c r="G16" s="33">
        <f>G3</f>
        <v>0</v>
      </c>
      <c r="I16" s="33">
        <f>I3</f>
        <v>0</v>
      </c>
      <c r="K16" s="33">
        <f t="shared" ref="K16:AQ16" si="19">K3</f>
        <v>0</v>
      </c>
      <c r="M16" s="33">
        <f t="shared" si="19"/>
        <v>0</v>
      </c>
      <c r="O16" s="33">
        <f t="shared" si="19"/>
        <v>386.5</v>
      </c>
      <c r="P16" s="33">
        <f t="shared" si="19"/>
        <v>241</v>
      </c>
      <c r="R16" s="33">
        <f t="shared" si="19"/>
        <v>620</v>
      </c>
      <c r="W16" s="33">
        <f t="shared" si="19"/>
        <v>1108</v>
      </c>
      <c r="Y16" s="33">
        <f t="shared" ref="Y16" si="20">Y3</f>
        <v>0</v>
      </c>
      <c r="AA16" s="33">
        <f t="shared" ref="AA16" si="21">AA3</f>
        <v>0</v>
      </c>
      <c r="AC16" s="33">
        <f t="shared" si="19"/>
        <v>0</v>
      </c>
      <c r="AE16" s="33">
        <f t="shared" si="19"/>
        <v>0</v>
      </c>
      <c r="AF16" s="33">
        <f t="shared" si="19"/>
        <v>15</v>
      </c>
      <c r="AG16" s="33">
        <f t="shared" si="19"/>
        <v>12</v>
      </c>
      <c r="AH16" s="33">
        <f t="shared" si="19"/>
        <v>135</v>
      </c>
      <c r="AJ16" s="33">
        <f t="shared" si="19"/>
        <v>0</v>
      </c>
      <c r="AK16" s="33">
        <f t="shared" si="19"/>
        <v>0</v>
      </c>
      <c r="AL16" s="33">
        <f t="shared" si="19"/>
        <v>0</v>
      </c>
      <c r="AM16" s="33">
        <f t="shared" si="19"/>
        <v>0</v>
      </c>
      <c r="AO16" s="33">
        <f t="shared" si="19"/>
        <v>4638</v>
      </c>
      <c r="AQ16" s="33">
        <f t="shared" si="19"/>
        <v>4638</v>
      </c>
      <c r="AS16" s="33">
        <f>AS3</f>
        <v>594</v>
      </c>
      <c r="AT16" s="33">
        <f>AT3</f>
        <v>1188</v>
      </c>
      <c r="AU16" s="33">
        <f t="shared" ref="AU16:AW16" si="22">AU3</f>
        <v>0</v>
      </c>
      <c r="AW16" s="33">
        <f t="shared" si="22"/>
        <v>0</v>
      </c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</row>
    <row r="17" spans="1:367" s="33" customFormat="1" ht="15" customHeight="1" x14ac:dyDescent="0.25">
      <c r="A17" s="33" t="s">
        <v>178</v>
      </c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</row>
    <row r="18" spans="1:367" ht="15" customHeight="1" x14ac:dyDescent="0.25">
      <c r="A18" s="33" t="s">
        <v>179</v>
      </c>
      <c r="B18" s="33">
        <f t="shared" ref="B18" si="23">SUM(B4:B10)</f>
        <v>1796</v>
      </c>
      <c r="C18" s="33"/>
      <c r="D18" s="33"/>
      <c r="E18" s="33"/>
      <c r="F18" s="33"/>
      <c r="G18" s="33">
        <f t="shared" ref="G18:AQ18" si="24">SUM(G4:G10)</f>
        <v>5638</v>
      </c>
      <c r="H18" s="33"/>
      <c r="I18" s="33">
        <f t="shared" si="24"/>
        <v>1692.5</v>
      </c>
      <c r="J18" s="33"/>
      <c r="K18" s="33">
        <f t="shared" si="24"/>
        <v>0</v>
      </c>
      <c r="L18" s="33"/>
      <c r="M18" s="33">
        <f t="shared" si="24"/>
        <v>0</v>
      </c>
      <c r="N18" s="33"/>
      <c r="O18" s="33">
        <f t="shared" si="24"/>
        <v>765</v>
      </c>
      <c r="P18" s="33">
        <f t="shared" si="24"/>
        <v>1613</v>
      </c>
      <c r="Q18" s="33"/>
      <c r="R18" s="33">
        <f t="shared" si="24"/>
        <v>35</v>
      </c>
      <c r="S18" s="33"/>
      <c r="T18" s="33"/>
      <c r="U18" s="33"/>
      <c r="V18" s="33"/>
      <c r="W18" s="33">
        <f t="shared" si="24"/>
        <v>521</v>
      </c>
      <c r="X18" s="33"/>
      <c r="Y18" s="33">
        <f t="shared" ref="Y18:AA18" si="25">SUM(Y4:Y10)</f>
        <v>0</v>
      </c>
      <c r="Z18" s="33"/>
      <c r="AA18" s="33">
        <f t="shared" si="25"/>
        <v>0</v>
      </c>
      <c r="AB18" s="33"/>
      <c r="AC18" s="33">
        <f t="shared" si="24"/>
        <v>7721</v>
      </c>
      <c r="AD18" s="33"/>
      <c r="AE18" s="33">
        <f t="shared" si="24"/>
        <v>1690.5</v>
      </c>
      <c r="AF18" s="33">
        <f t="shared" si="24"/>
        <v>31</v>
      </c>
      <c r="AG18" s="33">
        <f t="shared" si="24"/>
        <v>2</v>
      </c>
      <c r="AH18" s="33">
        <f t="shared" si="24"/>
        <v>1399</v>
      </c>
      <c r="AI18" s="33"/>
      <c r="AJ18" s="33">
        <f t="shared" si="24"/>
        <v>1430.8999999999999</v>
      </c>
      <c r="AK18" s="33">
        <f t="shared" si="24"/>
        <v>0</v>
      </c>
      <c r="AL18" s="33">
        <f t="shared" si="24"/>
        <v>0</v>
      </c>
      <c r="AM18" s="33">
        <f t="shared" si="24"/>
        <v>162.5</v>
      </c>
      <c r="AN18" s="33"/>
      <c r="AO18" s="33">
        <f t="shared" si="24"/>
        <v>0</v>
      </c>
      <c r="AP18" s="33"/>
      <c r="AQ18" s="33">
        <f t="shared" si="24"/>
        <v>0</v>
      </c>
      <c r="AR18" s="33"/>
      <c r="AS18" s="33">
        <f>SUM(AS4:AS10)</f>
        <v>0</v>
      </c>
      <c r="AT18" s="33">
        <f>SUM(AT4:AT10)</f>
        <v>0</v>
      </c>
      <c r="AU18" s="33">
        <f t="shared" ref="AU18:AW18" si="26">SUM(AU4:AU10)</f>
        <v>0</v>
      </c>
      <c r="AV18" s="33"/>
      <c r="AW18" s="33">
        <f t="shared" si="26"/>
        <v>0</v>
      </c>
      <c r="AX18" s="33"/>
    </row>
    <row r="19" spans="1:367" ht="15" customHeight="1" x14ac:dyDescent="0.25"/>
    <row r="20" spans="1:367" ht="15" customHeight="1" x14ac:dyDescent="0.25"/>
    <row r="21" spans="1:367" ht="15" customHeight="1" x14ac:dyDescent="0.25"/>
    <row r="22" spans="1:367" ht="15" customHeight="1" x14ac:dyDescent="0.25"/>
    <row r="23" spans="1:367" ht="15" customHeight="1" x14ac:dyDescent="0.25"/>
    <row r="24" spans="1:367" ht="15" customHeight="1" x14ac:dyDescent="0.25"/>
    <row r="25" spans="1:367" ht="15" customHeight="1" x14ac:dyDescent="0.25"/>
    <row r="26" spans="1:367" ht="15" customHeight="1" x14ac:dyDescent="0.25"/>
    <row r="27" spans="1:367" ht="15" customHeight="1" x14ac:dyDescent="0.25"/>
    <row r="28" spans="1:367" ht="15" customHeight="1" x14ac:dyDescent="0.25"/>
    <row r="29" spans="1:367" ht="15" customHeight="1" x14ac:dyDescent="0.25"/>
    <row r="30" spans="1:367" ht="15" customHeight="1" x14ac:dyDescent="0.25"/>
    <row r="31" spans="1:367" ht="15" customHeight="1" x14ac:dyDescent="0.25"/>
    <row r="32" spans="1:36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algorithmName="SHA-512" hashValue="dSm9rPQ08u3FXMkTfOKOqrRv7AS1yEGVn+s4XHgo0RS/MitgL8fBb8p10jXXBFGTgiRX7AxzC3o+yMtKFhJ6Lg==" saltValue="srSfm8J1GX2fqqr3i72doA==" spinCount="100000" sheet="1" objects="1" scenarios="1"/>
  <mergeCells count="16"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  <mergeCell ref="AR14:AS14"/>
    <mergeCell ref="AR12:AS12"/>
    <mergeCell ref="AR13:AS13"/>
    <mergeCell ref="AD2:AE2"/>
    <mergeCell ref="AN2:AO2"/>
    <mergeCell ref="AP2:AQ2"/>
  </mergeCells>
  <pageMargins left="0.7" right="0.7" top="0.75" bottom="0.75" header="0.51180555555555496" footer="0.51180555555555496"/>
  <pageSetup paperSize="9" firstPageNumber="0" orientation="portrait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2"/>
  <sheetViews>
    <sheetView zoomScale="80" zoomScaleNormal="80" workbookViewId="0">
      <pane xSplit="1" topLeftCell="AB1" activePane="topRight" state="frozen"/>
      <selection activeCell="E30" sqref="E30"/>
      <selection pane="topRight" activeCell="AB1" sqref="AB1:AW1"/>
    </sheetView>
  </sheetViews>
  <sheetFormatPr defaultColWidth="13.42578125" defaultRowHeight="15" x14ac:dyDescent="0.25"/>
  <cols>
    <col min="1" max="1" width="38.7109375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s="78" customFormat="1" x14ac:dyDescent="0.25">
      <c r="A1" s="173" t="s">
        <v>241</v>
      </c>
      <c r="B1" s="174"/>
      <c r="C1" s="174"/>
      <c r="D1" s="174"/>
      <c r="E1" s="175"/>
      <c r="F1" s="178" t="s">
        <v>242</v>
      </c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B1" s="169" t="s">
        <v>243</v>
      </c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204" t="s">
        <v>19</v>
      </c>
      <c r="G2" s="204"/>
      <c r="H2" s="204" t="s">
        <v>188</v>
      </c>
      <c r="I2" s="204"/>
      <c r="J2" s="204" t="s">
        <v>189</v>
      </c>
      <c r="K2" s="204"/>
      <c r="L2" s="204" t="s">
        <v>175</v>
      </c>
      <c r="M2" s="204"/>
      <c r="N2" s="2" t="s">
        <v>10</v>
      </c>
      <c r="O2" s="2" t="s">
        <v>20</v>
      </c>
      <c r="P2" s="2" t="s">
        <v>11</v>
      </c>
      <c r="Q2" s="2" t="s">
        <v>221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228</v>
      </c>
      <c r="W2" s="2" t="s">
        <v>13</v>
      </c>
      <c r="X2" s="203" t="s">
        <v>190</v>
      </c>
      <c r="Y2" s="203"/>
      <c r="Z2" s="203" t="s">
        <v>191</v>
      </c>
      <c r="AA2" s="203"/>
      <c r="AB2" s="202" t="s">
        <v>192</v>
      </c>
      <c r="AC2" s="202"/>
      <c r="AD2" s="202" t="s">
        <v>187</v>
      </c>
      <c r="AE2" s="202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202" t="s">
        <v>193</v>
      </c>
      <c r="AO2" s="202"/>
      <c r="AP2" s="202" t="s">
        <v>194</v>
      </c>
      <c r="AQ2" s="202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</row>
    <row r="3" spans="1:367" s="88" customFormat="1" ht="15" customHeight="1" thickBot="1" x14ac:dyDescent="0.3">
      <c r="A3" s="81" t="s">
        <v>23</v>
      </c>
      <c r="B3" s="82">
        <v>653</v>
      </c>
      <c r="C3" s="82">
        <v>6</v>
      </c>
      <c r="D3" s="82">
        <v>0</v>
      </c>
      <c r="E3" s="82" t="s">
        <v>159</v>
      </c>
      <c r="F3" s="83" t="s">
        <v>24</v>
      </c>
      <c r="G3" s="83">
        <f t="shared" ref="G3:G14" si="0">IF($F3="tak",IF($E3="bitumiczna",2.5*($B3-$AI3),$C3*($B3-$AI3)),0)</f>
        <v>0</v>
      </c>
      <c r="H3" s="83" t="s">
        <v>24</v>
      </c>
      <c r="I3" s="83">
        <f t="shared" ref="I3:I14" si="1">IF($H3="tak",2.5*($B3-$AI3),IF($E3="bitumiczna",2.5*($B3-$AI3),0))</f>
        <v>0</v>
      </c>
      <c r="J3" s="83" t="s">
        <v>24</v>
      </c>
      <c r="K3" s="83">
        <f t="shared" ref="K3:K14" si="2">IF(J3="tak",2.5*($B3-$AI3),0)</f>
        <v>0</v>
      </c>
      <c r="L3" s="83" t="s">
        <v>24</v>
      </c>
      <c r="M3" s="83">
        <f t="shared" ref="M3:M14" si="3">IF(L3="tak",2.5*($B3-$AI3),0)</f>
        <v>0</v>
      </c>
      <c r="N3" s="84">
        <f t="shared" ref="N3:N13" si="4">IF(AD3="tak",1*0.5,IF(AR3&gt;0,1*0.5,2*0.5))</f>
        <v>0.5</v>
      </c>
      <c r="O3" s="84">
        <f t="shared" ref="O3:O13" si="5">N3*(B3-AI3)</f>
        <v>0</v>
      </c>
      <c r="P3" s="84">
        <v>121</v>
      </c>
      <c r="Q3" s="84"/>
      <c r="R3" s="84">
        <v>0</v>
      </c>
      <c r="S3" s="84"/>
      <c r="T3" s="84"/>
      <c r="U3" s="84"/>
      <c r="V3" s="84"/>
      <c r="W3" s="84">
        <v>752</v>
      </c>
      <c r="X3" s="134" t="s">
        <v>24</v>
      </c>
      <c r="Y3" s="134">
        <f t="shared" ref="Y3:Y14" si="6">IF(X3="tak",$C3*$B3,0)</f>
        <v>0</v>
      </c>
      <c r="Z3" s="134" t="s">
        <v>24</v>
      </c>
      <c r="AA3" s="134">
        <f t="shared" ref="AA3:AA14" si="7">IF(Z3="tak",$C3*$B3,0)</f>
        <v>0</v>
      </c>
      <c r="AB3" s="85" t="s">
        <v>24</v>
      </c>
      <c r="AC3" s="85">
        <f t="shared" ref="AC3:AC14" si="8">IF($AB3="tak",$C3*$B3,0)</f>
        <v>0</v>
      </c>
      <c r="AD3" s="85" t="s">
        <v>24</v>
      </c>
      <c r="AE3" s="85">
        <f t="shared" ref="AE3:AE13" si="9">IF(AD3="tak",1.5*$B3,0)</f>
        <v>0</v>
      </c>
      <c r="AF3" s="85">
        <v>3</v>
      </c>
      <c r="AG3" s="85">
        <v>0</v>
      </c>
      <c r="AH3" s="86">
        <v>0</v>
      </c>
      <c r="AI3" s="86">
        <f>B3</f>
        <v>653</v>
      </c>
      <c r="AJ3" s="87">
        <f t="shared" ref="AJ3:AJ14" si="10">(IF($F3="tak",IF($E3="bitumiczna",$D3*$B3,($B3*$C3-$G3)),0))</f>
        <v>0</v>
      </c>
      <c r="AK3" s="87">
        <f t="shared" ref="AK3:AK14" si="11">(IF($H3="tak",$B3*$D3,0))</f>
        <v>0</v>
      </c>
      <c r="AL3" s="87">
        <f t="shared" ref="AL3:AL14" si="12">(IF($J3="tak",$B3*$D3,0))</f>
        <v>0</v>
      </c>
      <c r="AM3" s="87">
        <f t="shared" ref="AM3:AM13" si="13">AI3*N3</f>
        <v>326.5</v>
      </c>
      <c r="AN3" s="85" t="s">
        <v>25</v>
      </c>
      <c r="AO3" s="85">
        <f t="shared" ref="AO3:AO13" si="14">IF(AN3="tak",$C3*$B3,0)</f>
        <v>3918</v>
      </c>
      <c r="AP3" s="85" t="s">
        <v>25</v>
      </c>
      <c r="AQ3" s="85">
        <f t="shared" ref="AQ3:AQ13" si="15">IF(AP3="tak",$C3*$B3,0)</f>
        <v>3918</v>
      </c>
      <c r="AR3" s="111">
        <v>2</v>
      </c>
      <c r="AS3" s="111">
        <v>418</v>
      </c>
      <c r="AT3" s="111">
        <f t="shared" ref="AT3:AT13" si="16">AR3*AS3</f>
        <v>836</v>
      </c>
      <c r="AU3" s="111">
        <v>141</v>
      </c>
      <c r="AV3" s="111">
        <v>12</v>
      </c>
      <c r="AW3" s="111">
        <v>0</v>
      </c>
      <c r="AX3" s="111">
        <v>0</v>
      </c>
    </row>
    <row r="4" spans="1:367" s="97" customFormat="1" ht="15" customHeight="1" thickBot="1" x14ac:dyDescent="0.3">
      <c r="A4" s="90" t="s">
        <v>172</v>
      </c>
      <c r="B4" s="91">
        <v>547</v>
      </c>
      <c r="C4" s="91">
        <v>5.5</v>
      </c>
      <c r="D4" s="91">
        <v>1.5</v>
      </c>
      <c r="E4" s="91" t="s">
        <v>159</v>
      </c>
      <c r="F4" s="92" t="s">
        <v>25</v>
      </c>
      <c r="G4" s="92">
        <f t="shared" si="0"/>
        <v>1367.5</v>
      </c>
      <c r="H4" s="92" t="s">
        <v>25</v>
      </c>
      <c r="I4" s="92">
        <f t="shared" si="1"/>
        <v>1367.5</v>
      </c>
      <c r="J4" s="92" t="s">
        <v>25</v>
      </c>
      <c r="K4" s="92">
        <f t="shared" si="2"/>
        <v>1367.5</v>
      </c>
      <c r="L4" s="92" t="s">
        <v>24</v>
      </c>
      <c r="M4" s="92">
        <f t="shared" si="3"/>
        <v>0</v>
      </c>
      <c r="N4" s="93">
        <f t="shared" si="4"/>
        <v>0.5</v>
      </c>
      <c r="O4" s="93">
        <f t="shared" si="5"/>
        <v>273.5</v>
      </c>
      <c r="P4" s="93">
        <v>528</v>
      </c>
      <c r="Q4" s="93"/>
      <c r="R4" s="93">
        <v>528</v>
      </c>
      <c r="S4" s="93"/>
      <c r="T4" s="93"/>
      <c r="U4" s="93"/>
      <c r="V4" s="93"/>
      <c r="W4" s="93">
        <v>0</v>
      </c>
      <c r="X4" s="141" t="s">
        <v>24</v>
      </c>
      <c r="Y4" s="141">
        <f t="shared" si="6"/>
        <v>0</v>
      </c>
      <c r="Z4" s="141" t="s">
        <v>24</v>
      </c>
      <c r="AA4" s="141">
        <f t="shared" si="7"/>
        <v>0</v>
      </c>
      <c r="AB4" s="94" t="s">
        <v>24</v>
      </c>
      <c r="AC4" s="94">
        <f t="shared" si="8"/>
        <v>0</v>
      </c>
      <c r="AD4" s="94" t="s">
        <v>24</v>
      </c>
      <c r="AE4" s="94">
        <f t="shared" si="9"/>
        <v>0</v>
      </c>
      <c r="AF4" s="94">
        <v>26</v>
      </c>
      <c r="AG4" s="94">
        <v>0</v>
      </c>
      <c r="AH4" s="95">
        <v>213</v>
      </c>
      <c r="AI4" s="95">
        <v>0</v>
      </c>
      <c r="AJ4" s="96">
        <f t="shared" si="10"/>
        <v>820.5</v>
      </c>
      <c r="AK4" s="96">
        <f t="shared" si="11"/>
        <v>820.5</v>
      </c>
      <c r="AL4" s="96">
        <f t="shared" si="12"/>
        <v>820.5</v>
      </c>
      <c r="AM4" s="96">
        <f t="shared" si="13"/>
        <v>0</v>
      </c>
      <c r="AN4" s="94" t="s">
        <v>24</v>
      </c>
      <c r="AO4" s="94">
        <f t="shared" si="14"/>
        <v>0</v>
      </c>
      <c r="AP4" s="94" t="s">
        <v>24</v>
      </c>
      <c r="AQ4" s="94">
        <f t="shared" si="15"/>
        <v>0</v>
      </c>
      <c r="AR4" s="112">
        <v>2</v>
      </c>
      <c r="AS4" s="112">
        <v>524</v>
      </c>
      <c r="AT4" s="112">
        <f t="shared" si="16"/>
        <v>1048</v>
      </c>
      <c r="AU4" s="112">
        <v>0</v>
      </c>
      <c r="AV4" s="112"/>
      <c r="AW4" s="112">
        <v>0</v>
      </c>
      <c r="AX4" s="112">
        <v>0</v>
      </c>
    </row>
    <row r="5" spans="1:367" s="79" customFormat="1" ht="15" customHeight="1" x14ac:dyDescent="0.25">
      <c r="A5" s="54" t="s">
        <v>124</v>
      </c>
      <c r="B5" s="14">
        <v>261</v>
      </c>
      <c r="C5" s="14">
        <v>4.5</v>
      </c>
      <c r="D5" s="14"/>
      <c r="E5" s="14" t="s">
        <v>158</v>
      </c>
      <c r="F5" s="15" t="s">
        <v>25</v>
      </c>
      <c r="G5" s="15">
        <f t="shared" si="0"/>
        <v>1174.5</v>
      </c>
      <c r="H5" s="15" t="s">
        <v>24</v>
      </c>
      <c r="I5" s="15">
        <f t="shared" si="1"/>
        <v>0</v>
      </c>
      <c r="J5" s="15" t="s">
        <v>24</v>
      </c>
      <c r="K5" s="15">
        <f t="shared" si="2"/>
        <v>0</v>
      </c>
      <c r="L5" s="15" t="s">
        <v>24</v>
      </c>
      <c r="M5" s="15">
        <f t="shared" si="3"/>
        <v>0</v>
      </c>
      <c r="N5" s="16">
        <f t="shared" si="4"/>
        <v>0.5</v>
      </c>
      <c r="O5" s="16">
        <f t="shared" si="5"/>
        <v>130.5</v>
      </c>
      <c r="P5" s="16">
        <v>261</v>
      </c>
      <c r="Q5" s="16"/>
      <c r="R5" s="16">
        <v>0</v>
      </c>
      <c r="S5" s="16"/>
      <c r="T5" s="16"/>
      <c r="U5" s="16"/>
      <c r="V5" s="16"/>
      <c r="W5" s="16">
        <v>0</v>
      </c>
      <c r="X5" s="135" t="s">
        <v>24</v>
      </c>
      <c r="Y5" s="135">
        <f t="shared" si="6"/>
        <v>0</v>
      </c>
      <c r="Z5" s="135" t="s">
        <v>24</v>
      </c>
      <c r="AA5" s="135">
        <f t="shared" si="7"/>
        <v>0</v>
      </c>
      <c r="AB5" s="34" t="s">
        <v>25</v>
      </c>
      <c r="AC5" s="34">
        <f t="shared" si="8"/>
        <v>1174.5</v>
      </c>
      <c r="AD5" s="34" t="s">
        <v>25</v>
      </c>
      <c r="AE5" s="34">
        <f t="shared" si="9"/>
        <v>391.5</v>
      </c>
      <c r="AF5" s="34">
        <v>5</v>
      </c>
      <c r="AG5" s="34">
        <v>0</v>
      </c>
      <c r="AH5" s="35">
        <v>146</v>
      </c>
      <c r="AI5" s="35">
        <f>B5-P5-R5</f>
        <v>0</v>
      </c>
      <c r="AJ5" s="36">
        <f t="shared" si="10"/>
        <v>0</v>
      </c>
      <c r="AK5" s="36">
        <f t="shared" si="11"/>
        <v>0</v>
      </c>
      <c r="AL5" s="36">
        <f t="shared" si="12"/>
        <v>0</v>
      </c>
      <c r="AM5" s="36">
        <f t="shared" si="13"/>
        <v>0</v>
      </c>
      <c r="AN5" s="34" t="s">
        <v>24</v>
      </c>
      <c r="AO5" s="34">
        <f t="shared" si="14"/>
        <v>0</v>
      </c>
      <c r="AP5" s="34" t="s">
        <v>24</v>
      </c>
      <c r="AQ5" s="34">
        <f t="shared" si="15"/>
        <v>0</v>
      </c>
      <c r="AR5" s="109">
        <v>0</v>
      </c>
      <c r="AS5" s="109">
        <v>0</v>
      </c>
      <c r="AT5" s="109">
        <f t="shared" si="16"/>
        <v>0</v>
      </c>
      <c r="AU5" s="109">
        <v>0</v>
      </c>
      <c r="AV5" s="109"/>
      <c r="AW5" s="109">
        <v>0</v>
      </c>
      <c r="AX5" s="109">
        <v>0</v>
      </c>
    </row>
    <row r="6" spans="1:367" s="79" customFormat="1" ht="15" customHeight="1" x14ac:dyDescent="0.25">
      <c r="A6" s="54" t="s">
        <v>125</v>
      </c>
      <c r="B6" s="14">
        <v>87</v>
      </c>
      <c r="C6" s="14">
        <v>5</v>
      </c>
      <c r="D6" s="14"/>
      <c r="E6" s="14" t="s">
        <v>163</v>
      </c>
      <c r="F6" s="15" t="s">
        <v>25</v>
      </c>
      <c r="G6" s="15">
        <f t="shared" si="0"/>
        <v>0</v>
      </c>
      <c r="H6" s="15" t="s">
        <v>24</v>
      </c>
      <c r="I6" s="15">
        <f t="shared" si="1"/>
        <v>0</v>
      </c>
      <c r="J6" s="15" t="s">
        <v>24</v>
      </c>
      <c r="K6" s="15">
        <f t="shared" si="2"/>
        <v>0</v>
      </c>
      <c r="L6" s="15" t="s">
        <v>24</v>
      </c>
      <c r="M6" s="15">
        <f t="shared" si="3"/>
        <v>0</v>
      </c>
      <c r="N6" s="16">
        <f t="shared" si="4"/>
        <v>1</v>
      </c>
      <c r="O6" s="16">
        <f t="shared" si="5"/>
        <v>0</v>
      </c>
      <c r="P6" s="16">
        <v>0</v>
      </c>
      <c r="Q6" s="16"/>
      <c r="R6" s="16">
        <v>0</v>
      </c>
      <c r="S6" s="16"/>
      <c r="T6" s="16"/>
      <c r="U6" s="16"/>
      <c r="V6" s="16"/>
      <c r="W6" s="16">
        <v>37</v>
      </c>
      <c r="X6" s="135" t="s">
        <v>24</v>
      </c>
      <c r="Y6" s="135">
        <f t="shared" si="6"/>
        <v>0</v>
      </c>
      <c r="Z6" s="135" t="s">
        <v>24</v>
      </c>
      <c r="AA6" s="135">
        <f t="shared" si="7"/>
        <v>0</v>
      </c>
      <c r="AB6" s="34" t="s">
        <v>25</v>
      </c>
      <c r="AC6" s="34">
        <f t="shared" si="8"/>
        <v>435</v>
      </c>
      <c r="AD6" s="34" t="s">
        <v>24</v>
      </c>
      <c r="AE6" s="34">
        <f t="shared" si="9"/>
        <v>0</v>
      </c>
      <c r="AF6" s="34">
        <v>0</v>
      </c>
      <c r="AG6" s="34">
        <v>0</v>
      </c>
      <c r="AH6" s="35">
        <v>0</v>
      </c>
      <c r="AI6" s="35">
        <f>B6-P6-R6</f>
        <v>87</v>
      </c>
      <c r="AJ6" s="36">
        <f t="shared" si="10"/>
        <v>435</v>
      </c>
      <c r="AK6" s="36">
        <f t="shared" si="11"/>
        <v>0</v>
      </c>
      <c r="AL6" s="36">
        <f t="shared" si="12"/>
        <v>0</v>
      </c>
      <c r="AM6" s="36">
        <f t="shared" si="13"/>
        <v>87</v>
      </c>
      <c r="AN6" s="34" t="s">
        <v>24</v>
      </c>
      <c r="AO6" s="34">
        <f t="shared" si="14"/>
        <v>0</v>
      </c>
      <c r="AP6" s="34" t="s">
        <v>24</v>
      </c>
      <c r="AQ6" s="34">
        <f t="shared" si="15"/>
        <v>0</v>
      </c>
      <c r="AR6" s="109">
        <v>0</v>
      </c>
      <c r="AS6" s="109">
        <v>0</v>
      </c>
      <c r="AT6" s="109">
        <f t="shared" si="16"/>
        <v>0</v>
      </c>
      <c r="AU6" s="109">
        <v>85</v>
      </c>
      <c r="AV6" s="109"/>
      <c r="AW6" s="109">
        <v>0</v>
      </c>
      <c r="AX6" s="109">
        <v>0</v>
      </c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</row>
    <row r="7" spans="1:367" s="74" customFormat="1" ht="15" customHeight="1" x14ac:dyDescent="0.25">
      <c r="A7" s="40" t="s">
        <v>126</v>
      </c>
      <c r="B7" s="18">
        <v>350</v>
      </c>
      <c r="C7" s="18">
        <v>4.5</v>
      </c>
      <c r="D7" s="18"/>
      <c r="E7" s="18" t="s">
        <v>158</v>
      </c>
      <c r="F7" s="19" t="s">
        <v>25</v>
      </c>
      <c r="G7" s="19">
        <f t="shared" si="0"/>
        <v>1575</v>
      </c>
      <c r="H7" s="19" t="s">
        <v>24</v>
      </c>
      <c r="I7" s="19">
        <f t="shared" si="1"/>
        <v>0</v>
      </c>
      <c r="J7" s="19" t="s">
        <v>24</v>
      </c>
      <c r="K7" s="19">
        <f t="shared" si="2"/>
        <v>0</v>
      </c>
      <c r="L7" s="19" t="s">
        <v>24</v>
      </c>
      <c r="M7" s="19">
        <f t="shared" si="3"/>
        <v>0</v>
      </c>
      <c r="N7" s="20">
        <f t="shared" si="4"/>
        <v>0.5</v>
      </c>
      <c r="O7" s="20">
        <f t="shared" si="5"/>
        <v>175</v>
      </c>
      <c r="P7" s="20">
        <v>350</v>
      </c>
      <c r="Q7" s="20"/>
      <c r="R7" s="20">
        <v>0</v>
      </c>
      <c r="S7" s="20"/>
      <c r="T7" s="20"/>
      <c r="U7" s="20"/>
      <c r="V7" s="20"/>
      <c r="W7" s="20">
        <v>103</v>
      </c>
      <c r="X7" s="136" t="s">
        <v>24</v>
      </c>
      <c r="Y7" s="136">
        <f t="shared" si="6"/>
        <v>0</v>
      </c>
      <c r="Z7" s="136" t="s">
        <v>24</v>
      </c>
      <c r="AA7" s="136">
        <f t="shared" si="7"/>
        <v>0</v>
      </c>
      <c r="AB7" s="10" t="s">
        <v>25</v>
      </c>
      <c r="AC7" s="10">
        <f t="shared" si="8"/>
        <v>1575</v>
      </c>
      <c r="AD7" s="10" t="s">
        <v>25</v>
      </c>
      <c r="AE7" s="10">
        <f t="shared" si="9"/>
        <v>525</v>
      </c>
      <c r="AF7" s="10">
        <v>8</v>
      </c>
      <c r="AG7" s="10">
        <v>1</v>
      </c>
      <c r="AH7" s="21">
        <v>159</v>
      </c>
      <c r="AI7" s="21">
        <f>B7-P7-R7</f>
        <v>0</v>
      </c>
      <c r="AJ7" s="22">
        <f t="shared" si="10"/>
        <v>0</v>
      </c>
      <c r="AK7" s="22">
        <f t="shared" si="11"/>
        <v>0</v>
      </c>
      <c r="AL7" s="22">
        <f t="shared" si="12"/>
        <v>0</v>
      </c>
      <c r="AM7" s="22">
        <f t="shared" si="13"/>
        <v>0</v>
      </c>
      <c r="AN7" s="10" t="s">
        <v>24</v>
      </c>
      <c r="AO7" s="10">
        <f t="shared" si="14"/>
        <v>0</v>
      </c>
      <c r="AP7" s="10" t="s">
        <v>24</v>
      </c>
      <c r="AQ7" s="10">
        <f t="shared" si="15"/>
        <v>0</v>
      </c>
      <c r="AR7" s="107">
        <v>0</v>
      </c>
      <c r="AS7" s="107">
        <v>0</v>
      </c>
      <c r="AT7" s="107">
        <f t="shared" si="16"/>
        <v>0</v>
      </c>
      <c r="AU7" s="107">
        <v>0</v>
      </c>
      <c r="AV7" s="107"/>
      <c r="AW7" s="107">
        <v>0</v>
      </c>
      <c r="AX7" s="107">
        <v>0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40" t="s">
        <v>127</v>
      </c>
      <c r="B8" s="18">
        <v>141</v>
      </c>
      <c r="C8" s="18">
        <v>4.5</v>
      </c>
      <c r="D8" s="18"/>
      <c r="E8" s="18" t="s">
        <v>158</v>
      </c>
      <c r="F8" s="19" t="s">
        <v>25</v>
      </c>
      <c r="G8" s="19">
        <f t="shared" si="0"/>
        <v>634.5</v>
      </c>
      <c r="H8" s="19" t="s">
        <v>24</v>
      </c>
      <c r="I8" s="19">
        <f t="shared" si="1"/>
        <v>0</v>
      </c>
      <c r="J8" s="19" t="s">
        <v>24</v>
      </c>
      <c r="K8" s="19">
        <f t="shared" si="2"/>
        <v>0</v>
      </c>
      <c r="L8" s="19" t="s">
        <v>24</v>
      </c>
      <c r="M8" s="19">
        <f t="shared" si="3"/>
        <v>0</v>
      </c>
      <c r="N8" s="20">
        <f t="shared" si="4"/>
        <v>0.5</v>
      </c>
      <c r="O8" s="20">
        <f t="shared" si="5"/>
        <v>70.5</v>
      </c>
      <c r="P8" s="20">
        <v>141</v>
      </c>
      <c r="Q8" s="20"/>
      <c r="R8" s="20">
        <v>141</v>
      </c>
      <c r="S8" s="20">
        <v>1</v>
      </c>
      <c r="T8" s="20"/>
      <c r="U8" s="20"/>
      <c r="V8" s="20"/>
      <c r="W8" s="20">
        <v>0</v>
      </c>
      <c r="X8" s="136" t="s">
        <v>24</v>
      </c>
      <c r="Y8" s="136">
        <f t="shared" si="6"/>
        <v>0</v>
      </c>
      <c r="Z8" s="136" t="s">
        <v>24</v>
      </c>
      <c r="AA8" s="136">
        <f t="shared" si="7"/>
        <v>0</v>
      </c>
      <c r="AB8" s="10" t="s">
        <v>25</v>
      </c>
      <c r="AC8" s="10">
        <f t="shared" si="8"/>
        <v>634.5</v>
      </c>
      <c r="AD8" s="10" t="s">
        <v>25</v>
      </c>
      <c r="AE8" s="10">
        <f t="shared" si="9"/>
        <v>211.5</v>
      </c>
      <c r="AF8" s="10">
        <v>2</v>
      </c>
      <c r="AG8" s="10">
        <v>0</v>
      </c>
      <c r="AH8" s="21">
        <v>0</v>
      </c>
      <c r="AI8" s="21">
        <v>0</v>
      </c>
      <c r="AJ8" s="22">
        <f t="shared" si="10"/>
        <v>0</v>
      </c>
      <c r="AK8" s="22">
        <f t="shared" si="11"/>
        <v>0</v>
      </c>
      <c r="AL8" s="22">
        <f t="shared" si="12"/>
        <v>0</v>
      </c>
      <c r="AM8" s="22">
        <f t="shared" si="13"/>
        <v>0</v>
      </c>
      <c r="AN8" s="10" t="s">
        <v>24</v>
      </c>
      <c r="AO8" s="10">
        <f t="shared" si="14"/>
        <v>0</v>
      </c>
      <c r="AP8" s="10" t="s">
        <v>24</v>
      </c>
      <c r="AQ8" s="10">
        <f t="shared" si="15"/>
        <v>0</v>
      </c>
      <c r="AR8" s="107">
        <v>0</v>
      </c>
      <c r="AS8" s="107">
        <v>0</v>
      </c>
      <c r="AT8" s="107">
        <f t="shared" si="16"/>
        <v>0</v>
      </c>
      <c r="AU8" s="107">
        <v>0</v>
      </c>
      <c r="AV8" s="107"/>
      <c r="AW8" s="107">
        <v>0</v>
      </c>
      <c r="AX8" s="107"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40" t="s">
        <v>127</v>
      </c>
      <c r="B9" s="18">
        <v>144</v>
      </c>
      <c r="C9" s="18">
        <v>4</v>
      </c>
      <c r="D9" s="18"/>
      <c r="E9" s="18" t="s">
        <v>158</v>
      </c>
      <c r="F9" s="19" t="s">
        <v>25</v>
      </c>
      <c r="G9" s="19">
        <f t="shared" si="0"/>
        <v>380</v>
      </c>
      <c r="H9" s="19" t="s">
        <v>24</v>
      </c>
      <c r="I9" s="19">
        <f t="shared" si="1"/>
        <v>0</v>
      </c>
      <c r="J9" s="19" t="s">
        <v>24</v>
      </c>
      <c r="K9" s="19">
        <f t="shared" si="2"/>
        <v>0</v>
      </c>
      <c r="L9" s="19" t="s">
        <v>24</v>
      </c>
      <c r="M9" s="19">
        <f t="shared" si="3"/>
        <v>0</v>
      </c>
      <c r="N9" s="20">
        <f t="shared" si="4"/>
        <v>1</v>
      </c>
      <c r="O9" s="20">
        <f t="shared" si="5"/>
        <v>95</v>
      </c>
      <c r="P9" s="20">
        <v>95</v>
      </c>
      <c r="Q9" s="20"/>
      <c r="R9" s="20">
        <v>0</v>
      </c>
      <c r="S9" s="20"/>
      <c r="T9" s="20"/>
      <c r="U9" s="20"/>
      <c r="V9" s="20"/>
      <c r="W9" s="20">
        <v>0</v>
      </c>
      <c r="X9" s="136" t="s">
        <v>24</v>
      </c>
      <c r="Y9" s="136">
        <f t="shared" si="6"/>
        <v>0</v>
      </c>
      <c r="Z9" s="136" t="s">
        <v>24</v>
      </c>
      <c r="AA9" s="136">
        <f t="shared" si="7"/>
        <v>0</v>
      </c>
      <c r="AB9" s="10" t="s">
        <v>25</v>
      </c>
      <c r="AC9" s="10">
        <f t="shared" si="8"/>
        <v>576</v>
      </c>
      <c r="AD9" s="10" t="s">
        <v>24</v>
      </c>
      <c r="AE9" s="10">
        <f t="shared" si="9"/>
        <v>0</v>
      </c>
      <c r="AF9" s="10">
        <v>3</v>
      </c>
      <c r="AG9" s="10">
        <v>0</v>
      </c>
      <c r="AH9" s="21">
        <v>0</v>
      </c>
      <c r="AI9" s="21">
        <f>B9-P9-R9</f>
        <v>49</v>
      </c>
      <c r="AJ9" s="22">
        <f t="shared" si="10"/>
        <v>196</v>
      </c>
      <c r="AK9" s="22">
        <f t="shared" si="11"/>
        <v>0</v>
      </c>
      <c r="AL9" s="22">
        <f t="shared" si="12"/>
        <v>0</v>
      </c>
      <c r="AM9" s="22">
        <f t="shared" si="13"/>
        <v>49</v>
      </c>
      <c r="AN9" s="10" t="s">
        <v>24</v>
      </c>
      <c r="AO9" s="10">
        <f t="shared" si="14"/>
        <v>0</v>
      </c>
      <c r="AP9" s="10" t="s">
        <v>24</v>
      </c>
      <c r="AQ9" s="10">
        <f t="shared" si="15"/>
        <v>0</v>
      </c>
      <c r="AR9" s="107">
        <v>0</v>
      </c>
      <c r="AS9" s="107">
        <v>0</v>
      </c>
      <c r="AT9" s="107">
        <f t="shared" si="16"/>
        <v>0</v>
      </c>
      <c r="AU9" s="107">
        <v>0</v>
      </c>
      <c r="AV9" s="107"/>
      <c r="AW9" s="107">
        <v>0</v>
      </c>
      <c r="AX9" s="107">
        <v>0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40" t="s">
        <v>128</v>
      </c>
      <c r="B10" s="18">
        <v>406</v>
      </c>
      <c r="C10" s="18">
        <v>5</v>
      </c>
      <c r="D10" s="18"/>
      <c r="E10" s="18" t="s">
        <v>158</v>
      </c>
      <c r="F10" s="19" t="s">
        <v>25</v>
      </c>
      <c r="G10" s="19">
        <f t="shared" si="0"/>
        <v>1370</v>
      </c>
      <c r="H10" s="19" t="s">
        <v>24</v>
      </c>
      <c r="I10" s="19">
        <f t="shared" si="1"/>
        <v>0</v>
      </c>
      <c r="J10" s="19" t="s">
        <v>24</v>
      </c>
      <c r="K10" s="19">
        <f t="shared" si="2"/>
        <v>0</v>
      </c>
      <c r="L10" s="19" t="s">
        <v>24</v>
      </c>
      <c r="M10" s="19">
        <f t="shared" si="3"/>
        <v>0</v>
      </c>
      <c r="N10" s="20">
        <f t="shared" si="4"/>
        <v>1</v>
      </c>
      <c r="O10" s="20">
        <f t="shared" si="5"/>
        <v>274</v>
      </c>
      <c r="P10" s="20">
        <v>310</v>
      </c>
      <c r="Q10" s="20"/>
      <c r="R10" s="20">
        <v>0</v>
      </c>
      <c r="S10" s="20"/>
      <c r="T10" s="20"/>
      <c r="U10" s="20"/>
      <c r="V10" s="20"/>
      <c r="W10" s="20">
        <v>291</v>
      </c>
      <c r="X10" s="136" t="s">
        <v>24</v>
      </c>
      <c r="Y10" s="136">
        <f t="shared" si="6"/>
        <v>0</v>
      </c>
      <c r="Z10" s="136" t="s">
        <v>24</v>
      </c>
      <c r="AA10" s="136">
        <f t="shared" si="7"/>
        <v>0</v>
      </c>
      <c r="AB10" s="10" t="s">
        <v>25</v>
      </c>
      <c r="AC10" s="10">
        <f t="shared" si="8"/>
        <v>2030</v>
      </c>
      <c r="AD10" s="10" t="s">
        <v>24</v>
      </c>
      <c r="AE10" s="10">
        <f t="shared" si="9"/>
        <v>0</v>
      </c>
      <c r="AF10" s="10">
        <v>13</v>
      </c>
      <c r="AG10" s="10">
        <v>6</v>
      </c>
      <c r="AH10" s="21">
        <v>0</v>
      </c>
      <c r="AI10" s="21">
        <v>132</v>
      </c>
      <c r="AJ10" s="22">
        <f t="shared" si="10"/>
        <v>660</v>
      </c>
      <c r="AK10" s="22">
        <f t="shared" si="11"/>
        <v>0</v>
      </c>
      <c r="AL10" s="22">
        <f t="shared" si="12"/>
        <v>0</v>
      </c>
      <c r="AM10" s="22">
        <f t="shared" si="13"/>
        <v>132</v>
      </c>
      <c r="AN10" s="10" t="s">
        <v>24</v>
      </c>
      <c r="AO10" s="10">
        <f t="shared" si="14"/>
        <v>0</v>
      </c>
      <c r="AP10" s="10" t="s">
        <v>24</v>
      </c>
      <c r="AQ10" s="10">
        <f t="shared" si="15"/>
        <v>0</v>
      </c>
      <c r="AR10" s="107">
        <v>0</v>
      </c>
      <c r="AS10" s="107">
        <v>0</v>
      </c>
      <c r="AT10" s="107">
        <f t="shared" si="16"/>
        <v>0</v>
      </c>
      <c r="AU10" s="107">
        <v>0</v>
      </c>
      <c r="AV10" s="107"/>
      <c r="AW10" s="107">
        <v>0</v>
      </c>
      <c r="AX10" s="107"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74" customFormat="1" ht="15" customHeight="1" x14ac:dyDescent="0.25">
      <c r="A11" s="40" t="s">
        <v>129</v>
      </c>
      <c r="B11" s="18">
        <v>165</v>
      </c>
      <c r="C11" s="18">
        <v>4.5</v>
      </c>
      <c r="D11" s="18"/>
      <c r="E11" s="18" t="s">
        <v>158</v>
      </c>
      <c r="F11" s="19" t="s">
        <v>25</v>
      </c>
      <c r="G11" s="19">
        <f t="shared" si="0"/>
        <v>742.5</v>
      </c>
      <c r="H11" s="19" t="s">
        <v>24</v>
      </c>
      <c r="I11" s="19">
        <f t="shared" si="1"/>
        <v>0</v>
      </c>
      <c r="J11" s="19" t="s">
        <v>24</v>
      </c>
      <c r="K11" s="19">
        <f t="shared" si="2"/>
        <v>0</v>
      </c>
      <c r="L11" s="19" t="s">
        <v>24</v>
      </c>
      <c r="M11" s="19">
        <f t="shared" si="3"/>
        <v>0</v>
      </c>
      <c r="N11" s="20">
        <f t="shared" si="4"/>
        <v>0.5</v>
      </c>
      <c r="O11" s="20">
        <f t="shared" si="5"/>
        <v>82.5</v>
      </c>
      <c r="P11" s="20">
        <v>165</v>
      </c>
      <c r="Q11" s="20"/>
      <c r="R11" s="20">
        <v>0</v>
      </c>
      <c r="S11" s="20"/>
      <c r="T11" s="20"/>
      <c r="U11" s="20"/>
      <c r="V11" s="20"/>
      <c r="W11" s="20">
        <v>0</v>
      </c>
      <c r="X11" s="136" t="s">
        <v>24</v>
      </c>
      <c r="Y11" s="136">
        <f t="shared" si="6"/>
        <v>0</v>
      </c>
      <c r="Z11" s="136" t="s">
        <v>24</v>
      </c>
      <c r="AA11" s="136">
        <f t="shared" si="7"/>
        <v>0</v>
      </c>
      <c r="AB11" s="10" t="s">
        <v>25</v>
      </c>
      <c r="AC11" s="10">
        <f t="shared" si="8"/>
        <v>742.5</v>
      </c>
      <c r="AD11" s="10" t="s">
        <v>25</v>
      </c>
      <c r="AE11" s="10">
        <f t="shared" si="9"/>
        <v>247.5</v>
      </c>
      <c r="AF11" s="10">
        <v>3</v>
      </c>
      <c r="AG11" s="10">
        <v>0</v>
      </c>
      <c r="AH11" s="21">
        <v>35</v>
      </c>
      <c r="AI11" s="21">
        <f>B11-P11-R11</f>
        <v>0</v>
      </c>
      <c r="AJ11" s="22">
        <f t="shared" si="10"/>
        <v>0</v>
      </c>
      <c r="AK11" s="22">
        <f t="shared" si="11"/>
        <v>0</v>
      </c>
      <c r="AL11" s="22">
        <f t="shared" si="12"/>
        <v>0</v>
      </c>
      <c r="AM11" s="22">
        <f t="shared" si="13"/>
        <v>0</v>
      </c>
      <c r="AN11" s="10" t="s">
        <v>24</v>
      </c>
      <c r="AO11" s="10">
        <f t="shared" si="14"/>
        <v>0</v>
      </c>
      <c r="AP11" s="10" t="s">
        <v>24</v>
      </c>
      <c r="AQ11" s="10">
        <f t="shared" si="15"/>
        <v>0</v>
      </c>
      <c r="AR11" s="107">
        <v>0</v>
      </c>
      <c r="AS11" s="107">
        <v>0</v>
      </c>
      <c r="AT11" s="107">
        <f t="shared" si="16"/>
        <v>0</v>
      </c>
      <c r="AU11" s="107">
        <v>0</v>
      </c>
      <c r="AV11" s="107"/>
      <c r="AW11" s="107">
        <v>0</v>
      </c>
      <c r="AX11" s="107">
        <v>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74" customFormat="1" ht="15" customHeight="1" x14ac:dyDescent="0.25">
      <c r="A12" s="40" t="s">
        <v>130</v>
      </c>
      <c r="B12" s="18">
        <v>322</v>
      </c>
      <c r="C12" s="18">
        <v>4.5</v>
      </c>
      <c r="D12" s="18"/>
      <c r="E12" s="18" t="s">
        <v>158</v>
      </c>
      <c r="F12" s="19" t="s">
        <v>25</v>
      </c>
      <c r="G12" s="19">
        <f t="shared" si="0"/>
        <v>1165.5</v>
      </c>
      <c r="H12" s="19" t="s">
        <v>24</v>
      </c>
      <c r="I12" s="19">
        <f t="shared" si="1"/>
        <v>0</v>
      </c>
      <c r="J12" s="19" t="s">
        <v>24</v>
      </c>
      <c r="K12" s="19">
        <f t="shared" si="2"/>
        <v>0</v>
      </c>
      <c r="L12" s="19" t="s">
        <v>24</v>
      </c>
      <c r="M12" s="19">
        <f t="shared" si="3"/>
        <v>0</v>
      </c>
      <c r="N12" s="20">
        <f t="shared" si="4"/>
        <v>0.5</v>
      </c>
      <c r="O12" s="20">
        <f t="shared" si="5"/>
        <v>129.5</v>
      </c>
      <c r="P12" s="20">
        <v>259</v>
      </c>
      <c r="Q12" s="20"/>
      <c r="R12" s="20">
        <v>0</v>
      </c>
      <c r="S12" s="20"/>
      <c r="T12" s="20"/>
      <c r="U12" s="20"/>
      <c r="V12" s="20"/>
      <c r="W12" s="20">
        <v>0</v>
      </c>
      <c r="X12" s="136" t="s">
        <v>24</v>
      </c>
      <c r="Y12" s="136">
        <f t="shared" si="6"/>
        <v>0</v>
      </c>
      <c r="Z12" s="136" t="s">
        <v>24</v>
      </c>
      <c r="AA12" s="136">
        <f t="shared" si="7"/>
        <v>0</v>
      </c>
      <c r="AB12" s="10" t="s">
        <v>25</v>
      </c>
      <c r="AC12" s="10">
        <f t="shared" si="8"/>
        <v>1449</v>
      </c>
      <c r="AD12" s="10" t="s">
        <v>25</v>
      </c>
      <c r="AE12" s="10">
        <f t="shared" si="9"/>
        <v>483</v>
      </c>
      <c r="AF12" s="10">
        <v>8</v>
      </c>
      <c r="AG12" s="10">
        <v>0</v>
      </c>
      <c r="AH12" s="21">
        <v>257</v>
      </c>
      <c r="AI12" s="21">
        <f>B12-P12-R12</f>
        <v>63</v>
      </c>
      <c r="AJ12" s="22">
        <f t="shared" si="10"/>
        <v>283.5</v>
      </c>
      <c r="AK12" s="22">
        <f t="shared" si="11"/>
        <v>0</v>
      </c>
      <c r="AL12" s="22">
        <f t="shared" si="12"/>
        <v>0</v>
      </c>
      <c r="AM12" s="22">
        <f t="shared" si="13"/>
        <v>31.5</v>
      </c>
      <c r="AN12" s="10" t="s">
        <v>24</v>
      </c>
      <c r="AO12" s="10">
        <f t="shared" si="14"/>
        <v>0</v>
      </c>
      <c r="AP12" s="10" t="s">
        <v>24</v>
      </c>
      <c r="AQ12" s="10">
        <f t="shared" si="15"/>
        <v>0</v>
      </c>
      <c r="AR12" s="107">
        <v>0</v>
      </c>
      <c r="AS12" s="107">
        <v>0</v>
      </c>
      <c r="AT12" s="107">
        <f t="shared" si="16"/>
        <v>0</v>
      </c>
      <c r="AU12" s="107">
        <v>0</v>
      </c>
      <c r="AV12" s="107"/>
      <c r="AW12" s="107">
        <v>0</v>
      </c>
      <c r="AX12" s="107">
        <v>0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s="74" customFormat="1" ht="15" customHeight="1" x14ac:dyDescent="0.25">
      <c r="A13" s="40" t="s">
        <v>131</v>
      </c>
      <c r="B13" s="18">
        <v>34</v>
      </c>
      <c r="C13" s="18">
        <v>4</v>
      </c>
      <c r="D13" s="18"/>
      <c r="E13" s="18" t="s">
        <v>158</v>
      </c>
      <c r="F13" s="19" t="s">
        <v>25</v>
      </c>
      <c r="G13" s="19">
        <f t="shared" si="0"/>
        <v>0</v>
      </c>
      <c r="H13" s="19" t="s">
        <v>24</v>
      </c>
      <c r="I13" s="19">
        <f t="shared" si="1"/>
        <v>0</v>
      </c>
      <c r="J13" s="19" t="s">
        <v>24</v>
      </c>
      <c r="K13" s="19">
        <f t="shared" si="2"/>
        <v>0</v>
      </c>
      <c r="L13" s="19" t="s">
        <v>24</v>
      </c>
      <c r="M13" s="19">
        <f t="shared" si="3"/>
        <v>0</v>
      </c>
      <c r="N13" s="20">
        <f t="shared" si="4"/>
        <v>1</v>
      </c>
      <c r="O13" s="20">
        <f t="shared" si="5"/>
        <v>0</v>
      </c>
      <c r="P13" s="20">
        <v>0</v>
      </c>
      <c r="Q13" s="20"/>
      <c r="R13" s="20">
        <v>0</v>
      </c>
      <c r="S13" s="20"/>
      <c r="T13" s="20"/>
      <c r="U13" s="20"/>
      <c r="V13" s="20"/>
      <c r="W13" s="20">
        <v>0</v>
      </c>
      <c r="X13" s="136" t="s">
        <v>24</v>
      </c>
      <c r="Y13" s="136">
        <f t="shared" si="6"/>
        <v>0</v>
      </c>
      <c r="Z13" s="136" t="s">
        <v>24</v>
      </c>
      <c r="AA13" s="136">
        <f t="shared" si="7"/>
        <v>0</v>
      </c>
      <c r="AB13" s="10" t="s">
        <v>25</v>
      </c>
      <c r="AC13" s="10">
        <f t="shared" si="8"/>
        <v>136</v>
      </c>
      <c r="AD13" s="10" t="s">
        <v>24</v>
      </c>
      <c r="AE13" s="10">
        <f t="shared" si="9"/>
        <v>0</v>
      </c>
      <c r="AF13" s="10">
        <v>0</v>
      </c>
      <c r="AG13" s="10">
        <v>0</v>
      </c>
      <c r="AH13" s="21">
        <v>0</v>
      </c>
      <c r="AI13" s="21">
        <f>B13-P13-R13</f>
        <v>34</v>
      </c>
      <c r="AJ13" s="22">
        <f t="shared" si="10"/>
        <v>136</v>
      </c>
      <c r="AK13" s="22">
        <f t="shared" si="11"/>
        <v>0</v>
      </c>
      <c r="AL13" s="22">
        <f t="shared" si="12"/>
        <v>0</v>
      </c>
      <c r="AM13" s="22">
        <f t="shared" si="13"/>
        <v>34</v>
      </c>
      <c r="AN13" s="10" t="s">
        <v>24</v>
      </c>
      <c r="AO13" s="10">
        <f t="shared" si="14"/>
        <v>0</v>
      </c>
      <c r="AP13" s="10" t="s">
        <v>24</v>
      </c>
      <c r="AQ13" s="10">
        <f t="shared" si="15"/>
        <v>0</v>
      </c>
      <c r="AR13" s="107">
        <v>0</v>
      </c>
      <c r="AS13" s="107">
        <v>0</v>
      </c>
      <c r="AT13" s="107">
        <f t="shared" si="16"/>
        <v>0</v>
      </c>
      <c r="AU13" s="107">
        <v>0</v>
      </c>
      <c r="AV13" s="107"/>
      <c r="AW13" s="107">
        <v>0</v>
      </c>
      <c r="AX13" s="107">
        <v>0</v>
      </c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</row>
    <row r="14" spans="1:367" s="74" customFormat="1" ht="15" customHeight="1" x14ac:dyDescent="0.25">
      <c r="A14" s="40" t="s">
        <v>210</v>
      </c>
      <c r="B14" s="18">
        <v>88</v>
      </c>
      <c r="C14" s="18">
        <v>4</v>
      </c>
      <c r="D14" s="18"/>
      <c r="E14" s="18" t="s">
        <v>158</v>
      </c>
      <c r="F14" s="19" t="s">
        <v>25</v>
      </c>
      <c r="G14" s="19">
        <f t="shared" si="0"/>
        <v>704</v>
      </c>
      <c r="H14" s="19" t="s">
        <v>24</v>
      </c>
      <c r="I14" s="19">
        <f t="shared" si="1"/>
        <v>0</v>
      </c>
      <c r="J14" s="19" t="s">
        <v>24</v>
      </c>
      <c r="K14" s="19">
        <f t="shared" si="2"/>
        <v>0</v>
      </c>
      <c r="L14" s="19" t="s">
        <v>24</v>
      </c>
      <c r="M14" s="19">
        <f t="shared" si="3"/>
        <v>0</v>
      </c>
      <c r="N14" s="20">
        <f t="shared" ref="N14" si="17">IF(AD14="tak",1*0.5,IF(AR14&gt;0,1*0.5,2*0.5))</f>
        <v>1</v>
      </c>
      <c r="O14" s="20">
        <f t="shared" ref="O14" si="18">N14*(B14-AI14)</f>
        <v>176</v>
      </c>
      <c r="P14" s="20">
        <v>88</v>
      </c>
      <c r="Q14" s="20"/>
      <c r="R14" s="20">
        <v>88</v>
      </c>
      <c r="S14" s="20"/>
      <c r="T14" s="20"/>
      <c r="U14" s="20"/>
      <c r="V14" s="20"/>
      <c r="W14" s="20">
        <v>0</v>
      </c>
      <c r="X14" s="136" t="s">
        <v>24</v>
      </c>
      <c r="Y14" s="136">
        <f t="shared" si="6"/>
        <v>0</v>
      </c>
      <c r="Z14" s="136" t="s">
        <v>24</v>
      </c>
      <c r="AA14" s="136">
        <f t="shared" si="7"/>
        <v>0</v>
      </c>
      <c r="AB14" s="10" t="s">
        <v>25</v>
      </c>
      <c r="AC14" s="10">
        <f t="shared" si="8"/>
        <v>352</v>
      </c>
      <c r="AD14" s="10" t="s">
        <v>24</v>
      </c>
      <c r="AE14" s="10">
        <f t="shared" ref="AE14" si="19">IF(AD14="tak",1.5*$B14,0)</f>
        <v>0</v>
      </c>
      <c r="AF14" s="10">
        <v>0</v>
      </c>
      <c r="AG14" s="10">
        <v>0</v>
      </c>
      <c r="AH14" s="21">
        <v>0</v>
      </c>
      <c r="AI14" s="21">
        <f>B14-P14-R14</f>
        <v>-88</v>
      </c>
      <c r="AJ14" s="22">
        <f t="shared" si="10"/>
        <v>-352</v>
      </c>
      <c r="AK14" s="22">
        <f t="shared" si="11"/>
        <v>0</v>
      </c>
      <c r="AL14" s="22">
        <f t="shared" si="12"/>
        <v>0</v>
      </c>
      <c r="AM14" s="22">
        <f t="shared" ref="AM14" si="20">AI14*N14</f>
        <v>-88</v>
      </c>
      <c r="AN14" s="10" t="s">
        <v>24</v>
      </c>
      <c r="AO14" s="10">
        <f t="shared" ref="AO14" si="21">IF(AN14="tak",$C14*$B14,0)</f>
        <v>0</v>
      </c>
      <c r="AP14" s="10" t="s">
        <v>24</v>
      </c>
      <c r="AQ14" s="10">
        <f t="shared" ref="AQ14" si="22">IF(AP14="tak",$C14*$B14,0)</f>
        <v>0</v>
      </c>
      <c r="AR14" s="107">
        <v>0</v>
      </c>
      <c r="AS14" s="107">
        <v>0</v>
      </c>
      <c r="AT14" s="107">
        <f t="shared" ref="AT14" si="23">AR14*AS14</f>
        <v>0</v>
      </c>
      <c r="AU14" s="107">
        <v>0</v>
      </c>
      <c r="AV14" s="107"/>
      <c r="AW14" s="107">
        <v>0</v>
      </c>
      <c r="AX14" s="107">
        <v>0</v>
      </c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</row>
    <row r="15" spans="1:367" s="74" customFormat="1" ht="30" customHeight="1" x14ac:dyDescent="0.25">
      <c r="A15" s="98" t="s">
        <v>181</v>
      </c>
      <c r="B15" s="18"/>
      <c r="C15" s="18"/>
      <c r="D15" s="18"/>
      <c r="E15" s="18"/>
      <c r="F15" s="19"/>
      <c r="G15" s="19"/>
      <c r="H15" s="19"/>
      <c r="I15" s="19"/>
      <c r="J15" s="19"/>
      <c r="K15" s="19"/>
      <c r="L15" s="19"/>
      <c r="M15" s="19"/>
      <c r="N15" s="20"/>
      <c r="O15" s="20"/>
      <c r="P15" s="20">
        <v>40</v>
      </c>
      <c r="Q15" s="20"/>
      <c r="R15" s="20">
        <v>1300</v>
      </c>
      <c r="S15" s="20"/>
      <c r="T15" s="20"/>
      <c r="U15" s="20"/>
      <c r="V15" s="20"/>
      <c r="W15" s="20"/>
      <c r="X15" s="136"/>
      <c r="Y15" s="136"/>
      <c r="Z15" s="136"/>
      <c r="AA15" s="136"/>
      <c r="AB15" s="10"/>
      <c r="AC15" s="10"/>
      <c r="AD15" s="10"/>
      <c r="AE15" s="10"/>
      <c r="AF15" s="10"/>
      <c r="AG15" s="10"/>
      <c r="AH15" s="21"/>
      <c r="AI15" s="21"/>
      <c r="AJ15" s="22"/>
      <c r="AK15" s="22"/>
      <c r="AL15" s="22"/>
      <c r="AM15" s="22"/>
      <c r="AN15" s="10"/>
      <c r="AO15" s="10"/>
      <c r="AP15" s="10"/>
      <c r="AQ15" s="10"/>
      <c r="AR15" s="107"/>
      <c r="AS15" s="107"/>
      <c r="AT15" s="107"/>
      <c r="AU15" s="107">
        <v>0</v>
      </c>
      <c r="AV15" s="107"/>
      <c r="AW15" s="107">
        <v>0</v>
      </c>
      <c r="AX15" s="107">
        <v>0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s="74" customFormat="1" ht="15" customHeight="1" x14ac:dyDescent="0.25">
      <c r="A16" s="23" t="s">
        <v>30</v>
      </c>
      <c r="B16" s="24"/>
      <c r="C16" s="24"/>
      <c r="D16" s="24"/>
      <c r="E16" s="24"/>
      <c r="F16" s="24">
        <f>SUM(G3:G13)</f>
        <v>8409.5</v>
      </c>
      <c r="G16" s="24"/>
      <c r="H16" s="24">
        <f>SUM(I3:I13)</f>
        <v>1367.5</v>
      </c>
      <c r="I16" s="24"/>
      <c r="J16" s="24">
        <f>SUM(K3:K13)</f>
        <v>1367.5</v>
      </c>
      <c r="K16" s="24"/>
      <c r="L16" s="24">
        <f>SUM(M3:M13)</f>
        <v>0</v>
      </c>
      <c r="M16" s="24"/>
      <c r="N16" s="25">
        <f>SUM(O3:O13)</f>
        <v>1230.5</v>
      </c>
      <c r="O16" s="24"/>
      <c r="P16" s="25">
        <f>SUM(P3:P15)</f>
        <v>2358</v>
      </c>
      <c r="Q16" s="25">
        <f>(444-AV16)</f>
        <v>432</v>
      </c>
      <c r="R16" s="25">
        <f>SUM(R3:R15)</f>
        <v>2057</v>
      </c>
      <c r="S16" s="25">
        <f t="shared" ref="S16" si="24">SUM(S8:S15)</f>
        <v>1</v>
      </c>
      <c r="T16" s="25">
        <f t="shared" ref="T16:U16" si="25">SUM(T3:T15)</f>
        <v>0</v>
      </c>
      <c r="U16" s="25">
        <f t="shared" si="25"/>
        <v>0</v>
      </c>
      <c r="V16" s="25">
        <f t="shared" ref="V16" si="26">SUM(V8:V15)</f>
        <v>0</v>
      </c>
      <c r="W16" s="25">
        <f>SUM(W3:W13)</f>
        <v>1183</v>
      </c>
      <c r="X16" s="25">
        <f>SUM(Y3:Y13)</f>
        <v>0</v>
      </c>
      <c r="Y16" s="25"/>
      <c r="Z16" s="25">
        <f>SUM(AA3:AA13)</f>
        <v>0</v>
      </c>
      <c r="AA16" s="25"/>
      <c r="AB16" s="24">
        <f>SUM(AC3:AC13)</f>
        <v>8752.5</v>
      </c>
      <c r="AC16" s="24"/>
      <c r="AD16" s="25">
        <f>SUM(AE3:AE13)</f>
        <v>1858.5</v>
      </c>
      <c r="AE16" s="24"/>
      <c r="AF16" s="37">
        <f>SUM(AF3:AF13)</f>
        <v>71</v>
      </c>
      <c r="AG16" s="37">
        <f>SUM(AG3:AG13)</f>
        <v>7</v>
      </c>
      <c r="AH16" s="25">
        <f>SUM(AH3:AH13)</f>
        <v>810</v>
      </c>
      <c r="AI16" s="24"/>
      <c r="AJ16" s="25">
        <f>SUM(AJ3:AJ13)</f>
        <v>2531</v>
      </c>
      <c r="AK16" s="25">
        <f>SUM(AK3:AK13)</f>
        <v>820.5</v>
      </c>
      <c r="AL16" s="25">
        <f>SUM(AL3:AL13)</f>
        <v>820.5</v>
      </c>
      <c r="AM16" s="25">
        <f>SUM(AM3:AM13)</f>
        <v>660</v>
      </c>
      <c r="AN16" s="25">
        <f>SUM(AO3:AO13)</f>
        <v>3918</v>
      </c>
      <c r="AO16" s="25"/>
      <c r="AP16" s="25">
        <f>SUM(AQ3:AQ13)</f>
        <v>3918</v>
      </c>
      <c r="AQ16" s="25"/>
      <c r="AR16" s="181">
        <f>SUM(AS3:AS13)</f>
        <v>942</v>
      </c>
      <c r="AS16" s="181"/>
      <c r="AT16" s="71">
        <f>SUM(AT3:AT13)</f>
        <v>1884</v>
      </c>
      <c r="AU16" s="25">
        <f>SUM(AU3:AU15)</f>
        <v>226</v>
      </c>
      <c r="AV16" s="145">
        <f>SUM(AV3:AV15)</f>
        <v>12</v>
      </c>
      <c r="AW16" s="25">
        <f>SUM(AW3:AW15)</f>
        <v>0</v>
      </c>
      <c r="AX16" s="25">
        <f>SUM(AX3:AX15)</f>
        <v>0</v>
      </c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</row>
    <row r="17" spans="1:367" s="74" customFormat="1" ht="15" customHeight="1" x14ac:dyDescent="0.25">
      <c r="A17" s="23" t="s">
        <v>31</v>
      </c>
      <c r="B17" s="30"/>
      <c r="C17" s="30"/>
      <c r="D17" s="30"/>
      <c r="E17" s="30"/>
      <c r="F17" s="30" t="s">
        <v>32</v>
      </c>
      <c r="G17" s="30"/>
      <c r="H17" s="30" t="s">
        <v>32</v>
      </c>
      <c r="I17" s="30"/>
      <c r="J17" s="30" t="s">
        <v>32</v>
      </c>
      <c r="K17" s="30"/>
      <c r="L17" s="30" t="s">
        <v>32</v>
      </c>
      <c r="M17" s="30"/>
      <c r="N17" s="30" t="s">
        <v>32</v>
      </c>
      <c r="O17" s="30"/>
      <c r="P17" s="30" t="s">
        <v>33</v>
      </c>
      <c r="Q17" s="30" t="s">
        <v>33</v>
      </c>
      <c r="R17" s="30" t="s">
        <v>33</v>
      </c>
      <c r="S17" s="77" t="s">
        <v>225</v>
      </c>
      <c r="T17" s="30" t="s">
        <v>33</v>
      </c>
      <c r="U17" s="30" t="s">
        <v>33</v>
      </c>
      <c r="V17" s="77" t="s">
        <v>225</v>
      </c>
      <c r="W17" s="30" t="s">
        <v>33</v>
      </c>
      <c r="X17" s="30" t="s">
        <v>32</v>
      </c>
      <c r="Y17" s="25"/>
      <c r="Z17" s="30" t="s">
        <v>32</v>
      </c>
      <c r="AA17" s="25"/>
      <c r="AB17" s="30" t="s">
        <v>32</v>
      </c>
      <c r="AC17" s="30"/>
      <c r="AD17" s="30" t="s">
        <v>32</v>
      </c>
      <c r="AE17" s="30"/>
      <c r="AF17" s="30" t="s">
        <v>34</v>
      </c>
      <c r="AG17" s="30" t="s">
        <v>34</v>
      </c>
      <c r="AH17" s="30" t="s">
        <v>33</v>
      </c>
      <c r="AI17" s="30"/>
      <c r="AJ17" s="30" t="s">
        <v>32</v>
      </c>
      <c r="AK17" s="30" t="s">
        <v>32</v>
      </c>
      <c r="AL17" s="30" t="s">
        <v>32</v>
      </c>
      <c r="AM17" s="30" t="s">
        <v>32</v>
      </c>
      <c r="AN17" s="30" t="s">
        <v>32</v>
      </c>
      <c r="AO17" s="25"/>
      <c r="AP17" s="30" t="s">
        <v>32</v>
      </c>
      <c r="AQ17" s="25"/>
      <c r="AR17" s="166" t="s">
        <v>33</v>
      </c>
      <c r="AS17" s="166"/>
      <c r="AT17" s="30" t="s">
        <v>32</v>
      </c>
      <c r="AU17" s="30" t="s">
        <v>33</v>
      </c>
      <c r="AV17" s="77" t="s">
        <v>33</v>
      </c>
      <c r="AW17" s="30" t="s">
        <v>33</v>
      </c>
      <c r="AX17" s="30" t="s">
        <v>33</v>
      </c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</row>
    <row r="18" spans="1:367" s="74" customFormat="1" ht="15" customHeight="1" x14ac:dyDescent="0.25">
      <c r="A18" s="31" t="s">
        <v>35</v>
      </c>
      <c r="B18" s="32"/>
      <c r="C18" s="32"/>
      <c r="D18" s="32"/>
      <c r="E18" s="32"/>
      <c r="F18" s="32">
        <f>F16*'Ceny jednostkowe_do ukrycia'!D3</f>
        <v>0</v>
      </c>
      <c r="G18" s="32"/>
      <c r="H18" s="32">
        <f>H16*'Ceny jednostkowe_do ukrycia'!E3</f>
        <v>0</v>
      </c>
      <c r="I18" s="32"/>
      <c r="J18" s="32">
        <f>J16*'Ceny jednostkowe_do ukrycia'!F3</f>
        <v>0</v>
      </c>
      <c r="K18" s="32"/>
      <c r="L18" s="32">
        <f>L16*'Ceny jednostkowe_do ukrycia'!G3</f>
        <v>0</v>
      </c>
      <c r="M18" s="32"/>
      <c r="N18" s="32">
        <f>N16*'Ceny jednostkowe_do ukrycia'!H3</f>
        <v>0</v>
      </c>
      <c r="O18" s="32"/>
      <c r="P18" s="32">
        <f>P16*'Ceny jednostkowe_do ukrycia'!I3</f>
        <v>0</v>
      </c>
      <c r="Q18" s="32">
        <f>Q16*'Ceny jednostkowe_do ukrycia'!J3</f>
        <v>0</v>
      </c>
      <c r="R18" s="32">
        <f>R16*'Ceny jednostkowe_do ukrycia'!K3</f>
        <v>0</v>
      </c>
      <c r="S18" s="32">
        <f>S16*'Ceny jednostkowe_do ukrycia'!L3</f>
        <v>0</v>
      </c>
      <c r="T18" s="32">
        <f>T16*'Ceny jednostkowe_do ukrycia'!M3</f>
        <v>0</v>
      </c>
      <c r="U18" s="32">
        <f>U16*'Ceny jednostkowe_do ukrycia'!N3</f>
        <v>0</v>
      </c>
      <c r="V18" s="32">
        <f>V16*'Ceny jednostkowe_do ukrycia'!O3</f>
        <v>0</v>
      </c>
      <c r="W18" s="32">
        <f>W16*'Ceny jednostkowe_do ukrycia'!P3</f>
        <v>0</v>
      </c>
      <c r="X18" s="32">
        <f>X16*'Ceny jednostkowe_do ukrycia'!Q3</f>
        <v>0</v>
      </c>
      <c r="Y18" s="32"/>
      <c r="Z18" s="32">
        <f>Z16*'Ceny jednostkowe_do ukrycia'!R3</f>
        <v>0</v>
      </c>
      <c r="AA18" s="32"/>
      <c r="AB18" s="32">
        <f>AB16*'Ceny jednostkowe_do ukrycia'!S3</f>
        <v>0</v>
      </c>
      <c r="AC18" s="32"/>
      <c r="AD18" s="32">
        <f>AD16*'Ceny jednostkowe_do ukrycia'!T3</f>
        <v>0</v>
      </c>
      <c r="AE18" s="32"/>
      <c r="AF18" s="32">
        <f>AF16*'Ceny jednostkowe_do ukrycia'!U3</f>
        <v>0</v>
      </c>
      <c r="AG18" s="32">
        <f>AG16*'Ceny jednostkowe_do ukrycia'!V3</f>
        <v>0</v>
      </c>
      <c r="AH18" s="32">
        <f>AH16*'Ceny jednostkowe_do ukrycia'!W3</f>
        <v>0</v>
      </c>
      <c r="AI18" s="32"/>
      <c r="AJ18" s="32">
        <f>AJ16*'Ceny jednostkowe_do ukrycia'!Z3</f>
        <v>0</v>
      </c>
      <c r="AK18" s="32">
        <f>AK16*'Ceny jednostkowe_do ukrycia'!AA3</f>
        <v>0</v>
      </c>
      <c r="AL18" s="32">
        <f>AL16*'Ceny jednostkowe_do ukrycia'!AB3</f>
        <v>0</v>
      </c>
      <c r="AM18" s="32">
        <f>AM16*'Ceny jednostkowe_do ukrycia'!AC3</f>
        <v>0</v>
      </c>
      <c r="AN18" s="32">
        <f>AN16*'Ceny jednostkowe_do ukrycia'!AD3</f>
        <v>0</v>
      </c>
      <c r="AO18" s="32"/>
      <c r="AP18" s="32">
        <f>AP16*'Ceny jednostkowe_do ukrycia'!AE3</f>
        <v>0</v>
      </c>
      <c r="AQ18" s="32"/>
      <c r="AR18" s="164">
        <f>AR16*'Ceny jednostkowe_do ukrycia'!AF3</f>
        <v>0</v>
      </c>
      <c r="AS18" s="164"/>
      <c r="AT18" s="32">
        <f>AT16*'Ceny jednostkowe_do ukrycia'!$AH$3</f>
        <v>0</v>
      </c>
      <c r="AU18" s="32">
        <f>AU16*'Ceny jednostkowe_do ukrycia'!AI3</f>
        <v>0</v>
      </c>
      <c r="AV18" s="32">
        <f>AV16*'Ceny jednostkowe_do ukrycia'!AJ3</f>
        <v>0</v>
      </c>
      <c r="AW18" s="32">
        <f>AW16*'Ceny jednostkowe_do ukrycia'!AK3</f>
        <v>0</v>
      </c>
      <c r="AX18" s="32">
        <f>AX16*'Ceny jednostkowe_do ukrycia'!AL3</f>
        <v>0</v>
      </c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</row>
    <row r="19" spans="1:367" s="33" customFormat="1" ht="15" customHeight="1" x14ac:dyDescent="0.25">
      <c r="A19" s="33" t="s">
        <v>176</v>
      </c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</row>
    <row r="20" spans="1:367" ht="15" customHeight="1" x14ac:dyDescent="0.25">
      <c r="A20" s="33" t="s">
        <v>177</v>
      </c>
      <c r="B20" s="33">
        <f t="shared" ref="B20" si="27">B3</f>
        <v>653</v>
      </c>
      <c r="C20" s="33"/>
      <c r="D20" s="33"/>
      <c r="E20" s="33"/>
      <c r="F20" s="33"/>
      <c r="G20" s="33">
        <f>G3</f>
        <v>0</v>
      </c>
      <c r="H20" s="33"/>
      <c r="I20" s="33">
        <f>I3</f>
        <v>0</v>
      </c>
      <c r="J20" s="33"/>
      <c r="K20" s="33">
        <f>K3</f>
        <v>0</v>
      </c>
      <c r="L20" s="33"/>
      <c r="M20" s="33">
        <f>M3</f>
        <v>0</v>
      </c>
      <c r="N20" s="33"/>
      <c r="O20" s="33">
        <f t="shared" ref="O20:AO20" si="28">O3</f>
        <v>0</v>
      </c>
      <c r="P20" s="33">
        <f t="shared" si="28"/>
        <v>121</v>
      </c>
      <c r="Q20" s="33"/>
      <c r="R20" s="33">
        <f t="shared" si="28"/>
        <v>0</v>
      </c>
      <c r="S20" s="33"/>
      <c r="T20" s="33"/>
      <c r="U20" s="33"/>
      <c r="V20" s="33"/>
      <c r="W20" s="33">
        <f t="shared" si="28"/>
        <v>752</v>
      </c>
      <c r="X20" s="33"/>
      <c r="Y20" s="33">
        <f t="shared" ref="Y20" si="29">Y3</f>
        <v>0</v>
      </c>
      <c r="Z20" s="33"/>
      <c r="AA20" s="33">
        <f t="shared" ref="AA20" si="30">AA3</f>
        <v>0</v>
      </c>
      <c r="AB20" s="33"/>
      <c r="AC20" s="33">
        <f t="shared" si="28"/>
        <v>0</v>
      </c>
      <c r="AD20" s="33"/>
      <c r="AE20" s="33">
        <f t="shared" si="28"/>
        <v>0</v>
      </c>
      <c r="AF20" s="33">
        <f t="shared" si="28"/>
        <v>3</v>
      </c>
      <c r="AG20" s="33">
        <f t="shared" si="28"/>
        <v>0</v>
      </c>
      <c r="AH20" s="33">
        <f t="shared" si="28"/>
        <v>0</v>
      </c>
      <c r="AI20" s="33"/>
      <c r="AJ20" s="33">
        <f t="shared" si="28"/>
        <v>0</v>
      </c>
      <c r="AK20" s="33">
        <f t="shared" si="28"/>
        <v>0</v>
      </c>
      <c r="AL20" s="33">
        <f t="shared" si="28"/>
        <v>0</v>
      </c>
      <c r="AM20" s="33">
        <f t="shared" si="28"/>
        <v>326.5</v>
      </c>
      <c r="AN20" s="33"/>
      <c r="AO20" s="33">
        <f t="shared" si="28"/>
        <v>3918</v>
      </c>
      <c r="AP20" s="33"/>
      <c r="AQ20" s="33">
        <f t="shared" ref="AQ20" si="31">AQ3</f>
        <v>3918</v>
      </c>
      <c r="AR20" s="33"/>
      <c r="AS20" s="33">
        <f>AS3</f>
        <v>418</v>
      </c>
      <c r="AT20" s="33">
        <f>AT3</f>
        <v>836</v>
      </c>
      <c r="AU20" s="33">
        <f t="shared" ref="AU20:AW20" si="32">AU3</f>
        <v>141</v>
      </c>
      <c r="AV20" s="33"/>
      <c r="AW20" s="33">
        <f t="shared" si="32"/>
        <v>0</v>
      </c>
    </row>
    <row r="21" spans="1:367" ht="15" customHeight="1" x14ac:dyDescent="0.25">
      <c r="A21" s="33" t="s">
        <v>178</v>
      </c>
      <c r="B21" s="33">
        <f t="shared" ref="B21" si="33">SUM(B4)</f>
        <v>547</v>
      </c>
      <c r="C21" s="33"/>
      <c r="D21" s="33"/>
      <c r="E21" s="33"/>
      <c r="F21" s="33"/>
      <c r="G21" s="33">
        <f>SUM(G4)</f>
        <v>1367.5</v>
      </c>
      <c r="H21" s="33"/>
      <c r="I21" s="33">
        <f>SUM(I4)</f>
        <v>1367.5</v>
      </c>
      <c r="J21" s="33"/>
      <c r="K21" s="33">
        <f>SUM(K4)</f>
        <v>1367.5</v>
      </c>
      <c r="L21" s="33"/>
      <c r="M21" s="33">
        <f>SUM(M4)</f>
        <v>0</v>
      </c>
      <c r="N21" s="33"/>
      <c r="O21" s="33">
        <f t="shared" ref="O21:AO21" si="34">SUM(O4)</f>
        <v>273.5</v>
      </c>
      <c r="P21" s="33">
        <f t="shared" si="34"/>
        <v>528</v>
      </c>
      <c r="Q21" s="33"/>
      <c r="R21" s="33">
        <f t="shared" si="34"/>
        <v>528</v>
      </c>
      <c r="S21" s="33"/>
      <c r="T21" s="33"/>
      <c r="U21" s="33"/>
      <c r="V21" s="33"/>
      <c r="W21" s="33">
        <f t="shared" si="34"/>
        <v>0</v>
      </c>
      <c r="X21" s="33"/>
      <c r="Y21" s="33">
        <f t="shared" ref="Y21:AA21" si="35">SUM(Y4)</f>
        <v>0</v>
      </c>
      <c r="Z21" s="33"/>
      <c r="AA21" s="33">
        <f t="shared" si="35"/>
        <v>0</v>
      </c>
      <c r="AB21" s="33"/>
      <c r="AC21" s="33">
        <f t="shared" si="34"/>
        <v>0</v>
      </c>
      <c r="AD21" s="33"/>
      <c r="AE21" s="33">
        <f t="shared" si="34"/>
        <v>0</v>
      </c>
      <c r="AF21" s="33">
        <f t="shared" si="34"/>
        <v>26</v>
      </c>
      <c r="AG21" s="33">
        <f t="shared" si="34"/>
        <v>0</v>
      </c>
      <c r="AH21" s="33">
        <f t="shared" si="34"/>
        <v>213</v>
      </c>
      <c r="AI21" s="33"/>
      <c r="AJ21" s="33">
        <f t="shared" si="34"/>
        <v>820.5</v>
      </c>
      <c r="AK21" s="33">
        <f t="shared" si="34"/>
        <v>820.5</v>
      </c>
      <c r="AL21" s="33">
        <f t="shared" si="34"/>
        <v>820.5</v>
      </c>
      <c r="AM21" s="33">
        <f t="shared" si="34"/>
        <v>0</v>
      </c>
      <c r="AN21" s="33"/>
      <c r="AO21" s="33">
        <f t="shared" si="34"/>
        <v>0</v>
      </c>
      <c r="AP21" s="33"/>
      <c r="AQ21" s="33">
        <f t="shared" ref="AQ21" si="36">SUM(AQ4)</f>
        <v>0</v>
      </c>
      <c r="AR21" s="33"/>
      <c r="AS21" s="33">
        <f>SUM(AS4)</f>
        <v>524</v>
      </c>
      <c r="AT21" s="33">
        <f>SUM(AT4)</f>
        <v>1048</v>
      </c>
      <c r="AU21" s="33">
        <f t="shared" ref="AU21:AW21" si="37">SUM(AU4)</f>
        <v>0</v>
      </c>
      <c r="AV21" s="33"/>
      <c r="AW21" s="33">
        <f t="shared" si="37"/>
        <v>0</v>
      </c>
    </row>
    <row r="22" spans="1:367" ht="15" customHeight="1" x14ac:dyDescent="0.25">
      <c r="A22" s="33" t="s">
        <v>179</v>
      </c>
      <c r="B22" s="125">
        <f>SUM(B5:B14)</f>
        <v>1998</v>
      </c>
      <c r="C22" s="33"/>
      <c r="D22" s="33"/>
      <c r="E22" s="33"/>
      <c r="F22" s="33"/>
      <c r="G22" s="33">
        <f>SUM(G5:G14)</f>
        <v>7746</v>
      </c>
      <c r="H22" s="33"/>
      <c r="I22" s="33">
        <f>SUM(I5:I14)</f>
        <v>0</v>
      </c>
      <c r="J22" s="33"/>
      <c r="K22" s="33">
        <f>SUM(K5:K14)</f>
        <v>0</v>
      </c>
      <c r="L22" s="33"/>
      <c r="M22" s="33">
        <f>SUM(M5:M14)</f>
        <v>0</v>
      </c>
      <c r="N22" s="33"/>
      <c r="O22" s="125">
        <f>SUM(O5:O14)</f>
        <v>1133</v>
      </c>
      <c r="P22" s="125">
        <f>SUM(P5:P14)</f>
        <v>1669</v>
      </c>
      <c r="Q22" s="33"/>
      <c r="R22" s="125">
        <f>SUM(R5:R14)</f>
        <v>229</v>
      </c>
      <c r="S22" s="33"/>
      <c r="T22" s="33"/>
      <c r="U22" s="33"/>
      <c r="V22" s="33"/>
      <c r="W22" s="33">
        <f t="shared" ref="W22:AO22" si="38">SUM(W5:W13)</f>
        <v>431</v>
      </c>
      <c r="X22" s="33"/>
      <c r="Y22" s="33">
        <f t="shared" ref="Y22:AA22" si="39">SUM(Y5:Y13)</f>
        <v>0</v>
      </c>
      <c r="Z22" s="33"/>
      <c r="AA22" s="33">
        <f t="shared" si="39"/>
        <v>0</v>
      </c>
      <c r="AB22" s="33"/>
      <c r="AC22" s="33">
        <f t="shared" si="38"/>
        <v>8752.5</v>
      </c>
      <c r="AD22" s="33"/>
      <c r="AE22" s="33">
        <f t="shared" si="38"/>
        <v>1858.5</v>
      </c>
      <c r="AF22" s="33">
        <f t="shared" si="38"/>
        <v>42</v>
      </c>
      <c r="AG22" s="33">
        <f t="shared" si="38"/>
        <v>7</v>
      </c>
      <c r="AH22" s="33">
        <f t="shared" si="38"/>
        <v>597</v>
      </c>
      <c r="AI22" s="33"/>
      <c r="AJ22" s="33">
        <f t="shared" si="38"/>
        <v>1710.5</v>
      </c>
      <c r="AK22" s="33">
        <f t="shared" si="38"/>
        <v>0</v>
      </c>
      <c r="AL22" s="33">
        <f t="shared" si="38"/>
        <v>0</v>
      </c>
      <c r="AM22" s="33">
        <f t="shared" si="38"/>
        <v>333.5</v>
      </c>
      <c r="AN22" s="33"/>
      <c r="AO22" s="33">
        <f t="shared" si="38"/>
        <v>0</v>
      </c>
      <c r="AP22" s="33"/>
      <c r="AQ22" s="33">
        <f t="shared" ref="AQ22" si="40">SUM(AQ5:AQ13)</f>
        <v>0</v>
      </c>
      <c r="AR22" s="33"/>
      <c r="AS22" s="33">
        <f>SUM(AS5:AS13)</f>
        <v>0</v>
      </c>
      <c r="AT22" s="33">
        <f>SUM(AT5:AT13)</f>
        <v>0</v>
      </c>
      <c r="AU22" s="33">
        <f t="shared" ref="AU22:AW22" si="41">SUM(AU5:AU13)</f>
        <v>85</v>
      </c>
      <c r="AV22" s="33"/>
      <c r="AW22" s="33">
        <f t="shared" si="41"/>
        <v>0</v>
      </c>
    </row>
    <row r="23" spans="1:367" ht="15" customHeight="1" x14ac:dyDescent="0.25"/>
    <row r="24" spans="1:367" ht="15" customHeight="1" x14ac:dyDescent="0.25"/>
    <row r="25" spans="1:367" ht="15" customHeight="1" x14ac:dyDescent="0.25"/>
    <row r="26" spans="1:367" ht="15" customHeight="1" x14ac:dyDescent="0.25"/>
    <row r="27" spans="1:367" ht="15" customHeight="1" x14ac:dyDescent="0.25"/>
    <row r="28" spans="1:367" ht="15" customHeight="1" x14ac:dyDescent="0.25"/>
    <row r="29" spans="1:367" ht="15" customHeight="1" x14ac:dyDescent="0.25"/>
    <row r="30" spans="1:367" ht="15" customHeight="1" x14ac:dyDescent="0.25"/>
    <row r="31" spans="1:367" ht="15" customHeight="1" x14ac:dyDescent="0.25"/>
    <row r="32" spans="1:36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</sheetData>
  <sheetProtection algorithmName="SHA-512" hashValue="bt8p8UcHkoEqgpHppVb3cK1MX48g7C7HZgY/yxWQbiRIkUrcT0m17/4HgxeK/+ug84yo+QxkXOTKut22plT1/Q==" saltValue="5Lkbc/+zQ7JUBaNBFOaRrw==" spinCount="100000" sheet="1" objects="1" scenarios="1"/>
  <mergeCells count="16"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  <mergeCell ref="AR18:AS18"/>
    <mergeCell ref="AR16:AS16"/>
    <mergeCell ref="AR17:AS17"/>
    <mergeCell ref="AD2:AE2"/>
    <mergeCell ref="AN2:AO2"/>
    <mergeCell ref="AP2:AQ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1"/>
  <sheetViews>
    <sheetView zoomScale="80" zoomScaleNormal="80" workbookViewId="0">
      <pane xSplit="1" topLeftCell="AG1" activePane="topRight" state="frozen"/>
      <selection activeCell="E30" sqref="E30"/>
      <selection pane="topRight" activeCell="AH4" sqref="AH4"/>
    </sheetView>
  </sheetViews>
  <sheetFormatPr defaultColWidth="13.42578125" defaultRowHeight="15" x14ac:dyDescent="0.25"/>
  <cols>
    <col min="1" max="1" width="39.140625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s="78" customFormat="1" x14ac:dyDescent="0.25">
      <c r="A1" s="173" t="s">
        <v>241</v>
      </c>
      <c r="B1" s="174"/>
      <c r="C1" s="174"/>
      <c r="D1" s="174"/>
      <c r="E1" s="175"/>
      <c r="F1" s="178" t="s">
        <v>242</v>
      </c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B1" s="169" t="s">
        <v>243</v>
      </c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204" t="s">
        <v>19</v>
      </c>
      <c r="G2" s="204"/>
      <c r="H2" s="204" t="s">
        <v>188</v>
      </c>
      <c r="I2" s="204"/>
      <c r="J2" s="204" t="s">
        <v>189</v>
      </c>
      <c r="K2" s="204"/>
      <c r="L2" s="204" t="s">
        <v>175</v>
      </c>
      <c r="M2" s="204"/>
      <c r="N2" s="2" t="s">
        <v>10</v>
      </c>
      <c r="O2" s="2" t="s">
        <v>20</v>
      </c>
      <c r="P2" s="2" t="s">
        <v>11</v>
      </c>
      <c r="Q2" s="2" t="s">
        <v>221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228</v>
      </c>
      <c r="W2" s="2" t="s">
        <v>13</v>
      </c>
      <c r="X2" s="203" t="s">
        <v>190</v>
      </c>
      <c r="Y2" s="203"/>
      <c r="Z2" s="203" t="s">
        <v>191</v>
      </c>
      <c r="AA2" s="203"/>
      <c r="AB2" s="202" t="s">
        <v>192</v>
      </c>
      <c r="AC2" s="202"/>
      <c r="AD2" s="202" t="s">
        <v>187</v>
      </c>
      <c r="AE2" s="202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202" t="s">
        <v>193</v>
      </c>
      <c r="AO2" s="202"/>
      <c r="AP2" s="202" t="s">
        <v>194</v>
      </c>
      <c r="AQ2" s="202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</row>
    <row r="3" spans="1:367" s="88" customFormat="1" ht="15" customHeight="1" thickBot="1" x14ac:dyDescent="0.3">
      <c r="A3" s="81" t="s">
        <v>23</v>
      </c>
      <c r="B3" s="82">
        <v>619</v>
      </c>
      <c r="C3" s="82">
        <v>6</v>
      </c>
      <c r="D3" s="82">
        <v>0</v>
      </c>
      <c r="E3" s="82" t="s">
        <v>159</v>
      </c>
      <c r="F3" s="83" t="s">
        <v>24</v>
      </c>
      <c r="G3" s="83">
        <f t="shared" ref="G3:G14" si="0">IF($F3="tak",IF($E3="bitumiczna",2.5*($B3-$AI3),$C3*($B3-$AI3)),0)</f>
        <v>0</v>
      </c>
      <c r="H3" s="83" t="s">
        <v>24</v>
      </c>
      <c r="I3" s="83">
        <f t="shared" ref="I3:I14" si="1">IF($H3="tak",2.5*($B3-$AI3),IF($E3="bitumiczna",2.5*($B3-$AI3),0))</f>
        <v>0</v>
      </c>
      <c r="J3" s="83" t="s">
        <v>24</v>
      </c>
      <c r="K3" s="83">
        <f t="shared" ref="K3:K14" si="2">IF(J3="tak",2.5*($B3-$AI3),0)</f>
        <v>0</v>
      </c>
      <c r="L3" s="83" t="s">
        <v>24</v>
      </c>
      <c r="M3" s="83">
        <f t="shared" ref="M3:M14" si="3">IF(L3="tak",2.5*($B3-$AI3),0)</f>
        <v>0</v>
      </c>
      <c r="N3" s="84">
        <f t="shared" ref="N3:N14" si="4">IF(AD3="tak",1*0.5,IF(AR3&gt;0,1*0.5,2*0.5))</f>
        <v>0.5</v>
      </c>
      <c r="O3" s="84">
        <f t="shared" ref="O3:O14" si="5">N3*(B3-AI3)</f>
        <v>0</v>
      </c>
      <c r="P3" s="84">
        <f>132+304</f>
        <v>436</v>
      </c>
      <c r="Q3" s="84"/>
      <c r="R3" s="84">
        <v>143</v>
      </c>
      <c r="S3" s="84"/>
      <c r="T3" s="84"/>
      <c r="U3" s="84"/>
      <c r="V3" s="84"/>
      <c r="W3" s="84">
        <v>627</v>
      </c>
      <c r="X3" s="134" t="s">
        <v>24</v>
      </c>
      <c r="Y3" s="134">
        <f t="shared" ref="Y3:Y14" si="6">IF(X3="tak",$C3*$B3,0)</f>
        <v>0</v>
      </c>
      <c r="Z3" s="134" t="s">
        <v>24</v>
      </c>
      <c r="AA3" s="134">
        <f t="shared" ref="AA3:AA14" si="7">IF(Z3="tak",$C3*$B3,0)</f>
        <v>0</v>
      </c>
      <c r="AB3" s="85" t="s">
        <v>24</v>
      </c>
      <c r="AC3" s="85">
        <f t="shared" ref="AC3:AC14" si="8">IF($AB3="tak",$C3*$B3,0)</f>
        <v>0</v>
      </c>
      <c r="AD3" s="85" t="s">
        <v>24</v>
      </c>
      <c r="AE3" s="85">
        <f t="shared" ref="AE3:AE14" si="9">IF(AD3="tak",1.5*$B3,0)</f>
        <v>0</v>
      </c>
      <c r="AF3" s="85">
        <v>9</v>
      </c>
      <c r="AG3" s="85">
        <v>3</v>
      </c>
      <c r="AH3" s="86">
        <v>565</v>
      </c>
      <c r="AI3" s="86">
        <f>B3</f>
        <v>619</v>
      </c>
      <c r="AJ3" s="87">
        <f t="shared" ref="AJ3:AJ14" si="10">(IF($F3="tak",IF($E3="bitumiczna",$D3*$B3,($B3*$C3-$G3)),0))</f>
        <v>0</v>
      </c>
      <c r="AK3" s="87">
        <f t="shared" ref="AK3:AK14" si="11">(IF($H3="tak",$B3*$D3,0))</f>
        <v>0</v>
      </c>
      <c r="AL3" s="87">
        <f t="shared" ref="AL3:AL14" si="12">(IF($J3="tak",$B3*$D3,0))</f>
        <v>0</v>
      </c>
      <c r="AM3" s="87">
        <f t="shared" ref="AM3:AM14" si="13">AI3*N3</f>
        <v>309.5</v>
      </c>
      <c r="AN3" s="85" t="s">
        <v>25</v>
      </c>
      <c r="AO3" s="85">
        <f t="shared" ref="AO3:AO14" si="14">IF(AN3="tak",$C3*$B3,0)</f>
        <v>3714</v>
      </c>
      <c r="AP3" s="85" t="s">
        <v>25</v>
      </c>
      <c r="AQ3" s="85">
        <f t="shared" ref="AQ3:AQ14" si="15">IF(AP3="tak",$C3*$B3,0)</f>
        <v>3714</v>
      </c>
      <c r="AR3" s="111">
        <v>2</v>
      </c>
      <c r="AS3" s="111">
        <v>566</v>
      </c>
      <c r="AT3" s="111">
        <f t="shared" ref="AT3:AT14" si="16">AR3*AS3</f>
        <v>1132</v>
      </c>
      <c r="AU3" s="111">
        <v>0</v>
      </c>
      <c r="AV3" s="111"/>
      <c r="AW3" s="111">
        <v>0</v>
      </c>
      <c r="AX3" s="111">
        <v>0</v>
      </c>
    </row>
    <row r="4" spans="1:367" s="79" customFormat="1" ht="15" customHeight="1" x14ac:dyDescent="0.25">
      <c r="A4" s="13" t="s">
        <v>36</v>
      </c>
      <c r="B4" s="14">
        <v>129</v>
      </c>
      <c r="C4" s="14">
        <v>4.5</v>
      </c>
      <c r="D4" s="14"/>
      <c r="E4" s="14" t="s">
        <v>158</v>
      </c>
      <c r="F4" s="15" t="s">
        <v>25</v>
      </c>
      <c r="G4" s="15">
        <f t="shared" si="0"/>
        <v>580.5</v>
      </c>
      <c r="H4" s="15" t="s">
        <v>24</v>
      </c>
      <c r="I4" s="15">
        <f t="shared" si="1"/>
        <v>0</v>
      </c>
      <c r="J4" s="15" t="s">
        <v>24</v>
      </c>
      <c r="K4" s="15">
        <f t="shared" si="2"/>
        <v>0</v>
      </c>
      <c r="L4" s="15" t="s">
        <v>24</v>
      </c>
      <c r="M4" s="15">
        <f t="shared" si="3"/>
        <v>0</v>
      </c>
      <c r="N4" s="16">
        <f t="shared" si="4"/>
        <v>1</v>
      </c>
      <c r="O4" s="16">
        <f t="shared" si="5"/>
        <v>129</v>
      </c>
      <c r="P4" s="16">
        <v>129</v>
      </c>
      <c r="Q4" s="16"/>
      <c r="R4" s="16">
        <v>0</v>
      </c>
      <c r="S4" s="16"/>
      <c r="T4" s="16"/>
      <c r="U4" s="16"/>
      <c r="V4" s="16"/>
      <c r="W4" s="16">
        <v>0</v>
      </c>
      <c r="X4" s="135" t="s">
        <v>24</v>
      </c>
      <c r="Y4" s="135">
        <f t="shared" si="6"/>
        <v>0</v>
      </c>
      <c r="Z4" s="135" t="s">
        <v>24</v>
      </c>
      <c r="AA4" s="135">
        <f t="shared" si="7"/>
        <v>0</v>
      </c>
      <c r="AB4" s="34" t="s">
        <v>25</v>
      </c>
      <c r="AC4" s="34">
        <f t="shared" si="8"/>
        <v>580.5</v>
      </c>
      <c r="AD4" s="34" t="s">
        <v>24</v>
      </c>
      <c r="AE4" s="34">
        <f t="shared" si="9"/>
        <v>0</v>
      </c>
      <c r="AF4" s="34">
        <v>2</v>
      </c>
      <c r="AG4" s="34">
        <v>0</v>
      </c>
      <c r="AH4" s="35">
        <v>129</v>
      </c>
      <c r="AI4" s="35">
        <f t="shared" ref="AI4:AI9" si="17">B4-P4-R4</f>
        <v>0</v>
      </c>
      <c r="AJ4" s="36">
        <f t="shared" si="10"/>
        <v>0</v>
      </c>
      <c r="AK4" s="36">
        <f t="shared" si="11"/>
        <v>0</v>
      </c>
      <c r="AL4" s="36">
        <f t="shared" si="12"/>
        <v>0</v>
      </c>
      <c r="AM4" s="36">
        <f t="shared" si="13"/>
        <v>0</v>
      </c>
      <c r="AN4" s="34" t="s">
        <v>24</v>
      </c>
      <c r="AO4" s="34">
        <f t="shared" si="14"/>
        <v>0</v>
      </c>
      <c r="AP4" s="34" t="s">
        <v>24</v>
      </c>
      <c r="AQ4" s="34">
        <f t="shared" si="15"/>
        <v>0</v>
      </c>
      <c r="AR4" s="109">
        <v>0</v>
      </c>
      <c r="AS4" s="109">
        <v>0</v>
      </c>
      <c r="AT4" s="109">
        <f t="shared" si="16"/>
        <v>0</v>
      </c>
      <c r="AU4" s="109">
        <v>0</v>
      </c>
      <c r="AV4" s="109"/>
      <c r="AW4" s="109">
        <v>0</v>
      </c>
      <c r="AX4" s="109">
        <v>0</v>
      </c>
    </row>
    <row r="5" spans="1:367" s="74" customFormat="1" ht="15" customHeight="1" x14ac:dyDescent="0.25">
      <c r="A5" s="17">
        <v>145</v>
      </c>
      <c r="B5" s="18">
        <v>217</v>
      </c>
      <c r="C5" s="18">
        <v>4</v>
      </c>
      <c r="D5" s="18"/>
      <c r="E5" s="18" t="s">
        <v>158</v>
      </c>
      <c r="F5" s="19" t="s">
        <v>25</v>
      </c>
      <c r="G5" s="19">
        <f t="shared" si="0"/>
        <v>0</v>
      </c>
      <c r="H5" s="19" t="s">
        <v>24</v>
      </c>
      <c r="I5" s="19">
        <f t="shared" si="1"/>
        <v>0</v>
      </c>
      <c r="J5" s="19" t="s">
        <v>24</v>
      </c>
      <c r="K5" s="19">
        <f t="shared" si="2"/>
        <v>0</v>
      </c>
      <c r="L5" s="19" t="s">
        <v>24</v>
      </c>
      <c r="M5" s="19">
        <f t="shared" si="3"/>
        <v>0</v>
      </c>
      <c r="N5" s="20">
        <f t="shared" si="4"/>
        <v>1</v>
      </c>
      <c r="O5" s="20">
        <f t="shared" si="5"/>
        <v>0</v>
      </c>
      <c r="P5" s="20">
        <v>0</v>
      </c>
      <c r="Q5" s="20"/>
      <c r="R5" s="20">
        <v>0</v>
      </c>
      <c r="S5" s="20"/>
      <c r="T5" s="20"/>
      <c r="U5" s="20"/>
      <c r="V5" s="20"/>
      <c r="W5" s="20">
        <v>0</v>
      </c>
      <c r="X5" s="136" t="s">
        <v>24</v>
      </c>
      <c r="Y5" s="136">
        <f t="shared" si="6"/>
        <v>0</v>
      </c>
      <c r="Z5" s="136" t="s">
        <v>24</v>
      </c>
      <c r="AA5" s="136">
        <f t="shared" si="7"/>
        <v>0</v>
      </c>
      <c r="AB5" s="10" t="s">
        <v>25</v>
      </c>
      <c r="AC5" s="10">
        <f t="shared" si="8"/>
        <v>868</v>
      </c>
      <c r="AD5" s="10" t="s">
        <v>24</v>
      </c>
      <c r="AE5" s="10">
        <f t="shared" si="9"/>
        <v>0</v>
      </c>
      <c r="AF5" s="10">
        <v>3</v>
      </c>
      <c r="AG5" s="10">
        <v>0</v>
      </c>
      <c r="AH5" s="21">
        <v>0</v>
      </c>
      <c r="AI5" s="21">
        <f t="shared" si="17"/>
        <v>217</v>
      </c>
      <c r="AJ5" s="22">
        <f t="shared" si="10"/>
        <v>868</v>
      </c>
      <c r="AK5" s="22">
        <f t="shared" si="11"/>
        <v>0</v>
      </c>
      <c r="AL5" s="22">
        <f t="shared" si="12"/>
        <v>0</v>
      </c>
      <c r="AM5" s="22">
        <f t="shared" si="13"/>
        <v>217</v>
      </c>
      <c r="AN5" s="10" t="s">
        <v>24</v>
      </c>
      <c r="AO5" s="10">
        <f t="shared" si="14"/>
        <v>0</v>
      </c>
      <c r="AP5" s="10" t="s">
        <v>24</v>
      </c>
      <c r="AQ5" s="10">
        <f t="shared" si="15"/>
        <v>0</v>
      </c>
      <c r="AR5" s="107">
        <v>0</v>
      </c>
      <c r="AS5" s="107">
        <v>0</v>
      </c>
      <c r="AT5" s="107">
        <f t="shared" si="16"/>
        <v>0</v>
      </c>
      <c r="AU5" s="107">
        <v>0</v>
      </c>
      <c r="AV5" s="107"/>
      <c r="AW5" s="107">
        <v>0</v>
      </c>
      <c r="AX5" s="107">
        <v>0</v>
      </c>
    </row>
    <row r="6" spans="1:367" s="74" customFormat="1" ht="15" customHeight="1" x14ac:dyDescent="0.25">
      <c r="A6" s="17" t="s">
        <v>37</v>
      </c>
      <c r="B6" s="18">
        <v>230</v>
      </c>
      <c r="C6" s="18">
        <v>4</v>
      </c>
      <c r="D6" s="18"/>
      <c r="E6" s="18" t="s">
        <v>158</v>
      </c>
      <c r="F6" s="19" t="s">
        <v>25</v>
      </c>
      <c r="G6" s="19">
        <f t="shared" si="0"/>
        <v>908</v>
      </c>
      <c r="H6" s="19" t="s">
        <v>24</v>
      </c>
      <c r="I6" s="19">
        <f t="shared" si="1"/>
        <v>0</v>
      </c>
      <c r="J6" s="19" t="s">
        <v>24</v>
      </c>
      <c r="K6" s="19">
        <f t="shared" si="2"/>
        <v>0</v>
      </c>
      <c r="L6" s="19" t="s">
        <v>24</v>
      </c>
      <c r="M6" s="19">
        <f t="shared" si="3"/>
        <v>0</v>
      </c>
      <c r="N6" s="20">
        <f t="shared" si="4"/>
        <v>1</v>
      </c>
      <c r="O6" s="20">
        <f t="shared" si="5"/>
        <v>227</v>
      </c>
      <c r="P6" s="20">
        <v>227</v>
      </c>
      <c r="Q6" s="20"/>
      <c r="R6" s="20">
        <v>0</v>
      </c>
      <c r="S6" s="20"/>
      <c r="T6" s="20"/>
      <c r="U6" s="20"/>
      <c r="V6" s="20"/>
      <c r="W6" s="20">
        <v>0</v>
      </c>
      <c r="X6" s="136" t="s">
        <v>24</v>
      </c>
      <c r="Y6" s="136">
        <f t="shared" si="6"/>
        <v>0</v>
      </c>
      <c r="Z6" s="136" t="s">
        <v>24</v>
      </c>
      <c r="AA6" s="136">
        <f t="shared" si="7"/>
        <v>0</v>
      </c>
      <c r="AB6" s="10" t="s">
        <v>25</v>
      </c>
      <c r="AC6" s="10">
        <f t="shared" si="8"/>
        <v>920</v>
      </c>
      <c r="AD6" s="10" t="s">
        <v>24</v>
      </c>
      <c r="AE6" s="10">
        <f t="shared" si="9"/>
        <v>0</v>
      </c>
      <c r="AF6" s="10">
        <v>3</v>
      </c>
      <c r="AG6" s="10">
        <v>0</v>
      </c>
      <c r="AH6" s="21">
        <v>135</v>
      </c>
      <c r="AI6" s="21">
        <f t="shared" si="17"/>
        <v>3</v>
      </c>
      <c r="AJ6" s="22">
        <f t="shared" si="10"/>
        <v>12</v>
      </c>
      <c r="AK6" s="22">
        <f t="shared" si="11"/>
        <v>0</v>
      </c>
      <c r="AL6" s="22">
        <f t="shared" si="12"/>
        <v>0</v>
      </c>
      <c r="AM6" s="22">
        <f t="shared" si="13"/>
        <v>3</v>
      </c>
      <c r="AN6" s="10" t="s">
        <v>24</v>
      </c>
      <c r="AO6" s="10">
        <f t="shared" si="14"/>
        <v>0</v>
      </c>
      <c r="AP6" s="10" t="s">
        <v>24</v>
      </c>
      <c r="AQ6" s="10">
        <f t="shared" si="15"/>
        <v>0</v>
      </c>
      <c r="AR6" s="107">
        <v>0</v>
      </c>
      <c r="AS6" s="107">
        <v>0</v>
      </c>
      <c r="AT6" s="107">
        <f t="shared" si="16"/>
        <v>0</v>
      </c>
      <c r="AU6" s="107">
        <v>0</v>
      </c>
      <c r="AV6" s="107"/>
      <c r="AW6" s="107">
        <v>0</v>
      </c>
      <c r="AX6" s="107">
        <v>0</v>
      </c>
    </row>
    <row r="7" spans="1:367" s="74" customFormat="1" ht="15" customHeight="1" x14ac:dyDescent="0.25">
      <c r="A7" s="17">
        <v>218</v>
      </c>
      <c r="B7" s="18">
        <v>200</v>
      </c>
      <c r="C7" s="18">
        <v>4</v>
      </c>
      <c r="D7" s="18"/>
      <c r="E7" s="18" t="s">
        <v>158</v>
      </c>
      <c r="F7" s="19" t="s">
        <v>25</v>
      </c>
      <c r="G7" s="19">
        <f t="shared" si="0"/>
        <v>0</v>
      </c>
      <c r="H7" s="19" t="s">
        <v>24</v>
      </c>
      <c r="I7" s="19">
        <f t="shared" si="1"/>
        <v>0</v>
      </c>
      <c r="J7" s="19" t="s">
        <v>24</v>
      </c>
      <c r="K7" s="19">
        <f t="shared" si="2"/>
        <v>0</v>
      </c>
      <c r="L7" s="19" t="s">
        <v>24</v>
      </c>
      <c r="M7" s="19">
        <f t="shared" si="3"/>
        <v>0</v>
      </c>
      <c r="N7" s="20">
        <f t="shared" si="4"/>
        <v>1</v>
      </c>
      <c r="O7" s="20">
        <f t="shared" si="5"/>
        <v>0</v>
      </c>
      <c r="P7" s="20">
        <v>0</v>
      </c>
      <c r="Q7" s="20"/>
      <c r="R7" s="20">
        <v>0</v>
      </c>
      <c r="S7" s="20"/>
      <c r="T7" s="20"/>
      <c r="U7" s="20"/>
      <c r="V7" s="20"/>
      <c r="W7" s="20">
        <v>0</v>
      </c>
      <c r="X7" s="136" t="s">
        <v>24</v>
      </c>
      <c r="Y7" s="136">
        <f t="shared" si="6"/>
        <v>0</v>
      </c>
      <c r="Z7" s="136" t="s">
        <v>24</v>
      </c>
      <c r="AA7" s="136">
        <f t="shared" si="7"/>
        <v>0</v>
      </c>
      <c r="AB7" s="10" t="s">
        <v>25</v>
      </c>
      <c r="AC7" s="10">
        <f t="shared" si="8"/>
        <v>800</v>
      </c>
      <c r="AD7" s="10" t="s">
        <v>24</v>
      </c>
      <c r="AE7" s="10">
        <f t="shared" si="9"/>
        <v>0</v>
      </c>
      <c r="AF7" s="10">
        <v>0</v>
      </c>
      <c r="AG7" s="10">
        <v>0</v>
      </c>
      <c r="AH7" s="21">
        <v>182</v>
      </c>
      <c r="AI7" s="21">
        <f t="shared" si="17"/>
        <v>200</v>
      </c>
      <c r="AJ7" s="22">
        <f t="shared" si="10"/>
        <v>800</v>
      </c>
      <c r="AK7" s="22">
        <f t="shared" si="11"/>
        <v>0</v>
      </c>
      <c r="AL7" s="22">
        <f t="shared" si="12"/>
        <v>0</v>
      </c>
      <c r="AM7" s="22">
        <f t="shared" si="13"/>
        <v>200</v>
      </c>
      <c r="AN7" s="10" t="s">
        <v>24</v>
      </c>
      <c r="AO7" s="10">
        <f t="shared" si="14"/>
        <v>0</v>
      </c>
      <c r="AP7" s="10" t="s">
        <v>24</v>
      </c>
      <c r="AQ7" s="10">
        <f t="shared" si="15"/>
        <v>0</v>
      </c>
      <c r="AR7" s="107">
        <v>0</v>
      </c>
      <c r="AS7" s="107">
        <v>0</v>
      </c>
      <c r="AT7" s="107">
        <f t="shared" si="16"/>
        <v>0</v>
      </c>
      <c r="AU7" s="107">
        <v>0</v>
      </c>
      <c r="AV7" s="107"/>
      <c r="AW7" s="107">
        <v>0</v>
      </c>
      <c r="AX7" s="107">
        <v>0</v>
      </c>
    </row>
    <row r="8" spans="1:367" s="74" customFormat="1" ht="15" customHeight="1" x14ac:dyDescent="0.25">
      <c r="A8" s="17" t="s">
        <v>36</v>
      </c>
      <c r="B8" s="18">
        <v>46</v>
      </c>
      <c r="C8" s="18">
        <v>3.5</v>
      </c>
      <c r="D8" s="18"/>
      <c r="E8" s="18" t="s">
        <v>158</v>
      </c>
      <c r="F8" s="19" t="s">
        <v>25</v>
      </c>
      <c r="G8" s="19">
        <f t="shared" si="0"/>
        <v>161</v>
      </c>
      <c r="H8" s="19" t="s">
        <v>24</v>
      </c>
      <c r="I8" s="19">
        <f t="shared" si="1"/>
        <v>0</v>
      </c>
      <c r="J8" s="19" t="s">
        <v>24</v>
      </c>
      <c r="K8" s="19">
        <f t="shared" si="2"/>
        <v>0</v>
      </c>
      <c r="L8" s="19" t="s">
        <v>24</v>
      </c>
      <c r="M8" s="19">
        <f t="shared" si="3"/>
        <v>0</v>
      </c>
      <c r="N8" s="20">
        <f t="shared" si="4"/>
        <v>1</v>
      </c>
      <c r="O8" s="20">
        <f t="shared" si="5"/>
        <v>46</v>
      </c>
      <c r="P8" s="20">
        <v>46</v>
      </c>
      <c r="Q8" s="20"/>
      <c r="R8" s="20">
        <v>0</v>
      </c>
      <c r="S8" s="20"/>
      <c r="T8" s="20"/>
      <c r="U8" s="20"/>
      <c r="V8" s="20"/>
      <c r="W8" s="20">
        <v>0</v>
      </c>
      <c r="X8" s="136" t="s">
        <v>24</v>
      </c>
      <c r="Y8" s="136">
        <f t="shared" si="6"/>
        <v>0</v>
      </c>
      <c r="Z8" s="136" t="s">
        <v>24</v>
      </c>
      <c r="AA8" s="136">
        <f t="shared" si="7"/>
        <v>0</v>
      </c>
      <c r="AB8" s="10" t="s">
        <v>25</v>
      </c>
      <c r="AC8" s="10">
        <f t="shared" si="8"/>
        <v>161</v>
      </c>
      <c r="AD8" s="10" t="s">
        <v>24</v>
      </c>
      <c r="AE8" s="10">
        <f t="shared" si="9"/>
        <v>0</v>
      </c>
      <c r="AF8" s="10">
        <v>2</v>
      </c>
      <c r="AG8" s="10">
        <v>0</v>
      </c>
      <c r="AH8" s="21">
        <v>38</v>
      </c>
      <c r="AI8" s="21">
        <f t="shared" si="17"/>
        <v>0</v>
      </c>
      <c r="AJ8" s="22">
        <f t="shared" si="10"/>
        <v>0</v>
      </c>
      <c r="AK8" s="22">
        <f t="shared" si="11"/>
        <v>0</v>
      </c>
      <c r="AL8" s="22">
        <f t="shared" si="12"/>
        <v>0</v>
      </c>
      <c r="AM8" s="22">
        <f t="shared" si="13"/>
        <v>0</v>
      </c>
      <c r="AN8" s="10" t="s">
        <v>24</v>
      </c>
      <c r="AO8" s="10">
        <f t="shared" si="14"/>
        <v>0</v>
      </c>
      <c r="AP8" s="10" t="s">
        <v>24</v>
      </c>
      <c r="AQ8" s="10">
        <f t="shared" si="15"/>
        <v>0</v>
      </c>
      <c r="AR8" s="107">
        <v>0</v>
      </c>
      <c r="AS8" s="107">
        <v>0</v>
      </c>
      <c r="AT8" s="107">
        <f t="shared" si="16"/>
        <v>0</v>
      </c>
      <c r="AU8" s="107">
        <v>0</v>
      </c>
      <c r="AV8" s="107"/>
      <c r="AW8" s="107">
        <v>0</v>
      </c>
      <c r="AX8" s="107">
        <v>0</v>
      </c>
    </row>
    <row r="9" spans="1:367" s="79" customFormat="1" ht="15" customHeight="1" x14ac:dyDescent="0.25">
      <c r="A9" s="13" t="s">
        <v>38</v>
      </c>
      <c r="B9" s="14">
        <v>120</v>
      </c>
      <c r="C9" s="14">
        <v>4.5</v>
      </c>
      <c r="D9" s="14"/>
      <c r="E9" s="14" t="s">
        <v>158</v>
      </c>
      <c r="F9" s="15" t="s">
        <v>25</v>
      </c>
      <c r="G9" s="15">
        <f t="shared" si="0"/>
        <v>0</v>
      </c>
      <c r="H9" s="15" t="s">
        <v>24</v>
      </c>
      <c r="I9" s="15">
        <f t="shared" si="1"/>
        <v>0</v>
      </c>
      <c r="J9" s="15" t="s">
        <v>24</v>
      </c>
      <c r="K9" s="15">
        <f t="shared" si="2"/>
        <v>0</v>
      </c>
      <c r="L9" s="15" t="s">
        <v>24</v>
      </c>
      <c r="M9" s="15">
        <f t="shared" si="3"/>
        <v>0</v>
      </c>
      <c r="N9" s="16">
        <f t="shared" si="4"/>
        <v>1</v>
      </c>
      <c r="O9" s="16">
        <f t="shared" si="5"/>
        <v>0</v>
      </c>
      <c r="P9" s="16">
        <v>0</v>
      </c>
      <c r="Q9" s="16"/>
      <c r="R9" s="16">
        <v>0</v>
      </c>
      <c r="S9" s="16"/>
      <c r="T9" s="16"/>
      <c r="U9" s="16"/>
      <c r="V9" s="16"/>
      <c r="W9" s="16">
        <v>0</v>
      </c>
      <c r="X9" s="135" t="s">
        <v>24</v>
      </c>
      <c r="Y9" s="135">
        <f t="shared" si="6"/>
        <v>0</v>
      </c>
      <c r="Z9" s="135" t="s">
        <v>24</v>
      </c>
      <c r="AA9" s="135">
        <f t="shared" si="7"/>
        <v>0</v>
      </c>
      <c r="AB9" s="34" t="s">
        <v>25</v>
      </c>
      <c r="AC9" s="34">
        <f t="shared" si="8"/>
        <v>540</v>
      </c>
      <c r="AD9" s="34" t="s">
        <v>24</v>
      </c>
      <c r="AE9" s="34">
        <f t="shared" si="9"/>
        <v>0</v>
      </c>
      <c r="AF9" s="34">
        <v>2</v>
      </c>
      <c r="AG9" s="34">
        <v>0</v>
      </c>
      <c r="AH9" s="35">
        <v>0</v>
      </c>
      <c r="AI9" s="35">
        <f t="shared" si="17"/>
        <v>120</v>
      </c>
      <c r="AJ9" s="36">
        <f t="shared" si="10"/>
        <v>540</v>
      </c>
      <c r="AK9" s="36">
        <f t="shared" si="11"/>
        <v>0</v>
      </c>
      <c r="AL9" s="36">
        <f t="shared" si="12"/>
        <v>0</v>
      </c>
      <c r="AM9" s="36">
        <f t="shared" si="13"/>
        <v>120</v>
      </c>
      <c r="AN9" s="34" t="s">
        <v>24</v>
      </c>
      <c r="AO9" s="34">
        <f t="shared" si="14"/>
        <v>0</v>
      </c>
      <c r="AP9" s="34" t="s">
        <v>24</v>
      </c>
      <c r="AQ9" s="34">
        <f t="shared" si="15"/>
        <v>0</v>
      </c>
      <c r="AR9" s="109">
        <v>0</v>
      </c>
      <c r="AS9" s="109">
        <v>0</v>
      </c>
      <c r="AT9" s="109">
        <f t="shared" si="16"/>
        <v>0</v>
      </c>
      <c r="AU9" s="109">
        <v>0</v>
      </c>
      <c r="AV9" s="109"/>
      <c r="AW9" s="109">
        <v>0</v>
      </c>
      <c r="AX9" s="109">
        <v>0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17" t="s">
        <v>39</v>
      </c>
      <c r="B10" s="18">
        <v>441</v>
      </c>
      <c r="C10" s="18">
        <v>4</v>
      </c>
      <c r="D10" s="18"/>
      <c r="E10" s="18" t="s">
        <v>158</v>
      </c>
      <c r="F10" s="19" t="s">
        <v>25</v>
      </c>
      <c r="G10" s="19">
        <f t="shared" si="0"/>
        <v>1764</v>
      </c>
      <c r="H10" s="19" t="s">
        <v>24</v>
      </c>
      <c r="I10" s="19">
        <f t="shared" si="1"/>
        <v>0</v>
      </c>
      <c r="J10" s="19" t="s">
        <v>24</v>
      </c>
      <c r="K10" s="19">
        <f t="shared" si="2"/>
        <v>0</v>
      </c>
      <c r="L10" s="19" t="s">
        <v>24</v>
      </c>
      <c r="M10" s="19">
        <f t="shared" si="3"/>
        <v>0</v>
      </c>
      <c r="N10" s="20">
        <f t="shared" si="4"/>
        <v>1</v>
      </c>
      <c r="O10" s="20">
        <f t="shared" si="5"/>
        <v>441</v>
      </c>
      <c r="P10" s="20">
        <v>89</v>
      </c>
      <c r="Q10" s="20"/>
      <c r="R10" s="20">
        <v>441</v>
      </c>
      <c r="S10" s="20"/>
      <c r="T10" s="20"/>
      <c r="U10" s="20"/>
      <c r="V10" s="20"/>
      <c r="W10" s="20">
        <v>0</v>
      </c>
      <c r="X10" s="136" t="s">
        <v>24</v>
      </c>
      <c r="Y10" s="136">
        <f t="shared" si="6"/>
        <v>0</v>
      </c>
      <c r="Z10" s="136" t="s">
        <v>24</v>
      </c>
      <c r="AA10" s="136">
        <f t="shared" si="7"/>
        <v>0</v>
      </c>
      <c r="AB10" s="10" t="s">
        <v>25</v>
      </c>
      <c r="AC10" s="10">
        <f t="shared" si="8"/>
        <v>1764</v>
      </c>
      <c r="AD10" s="10" t="s">
        <v>24</v>
      </c>
      <c r="AE10" s="10">
        <f t="shared" si="9"/>
        <v>0</v>
      </c>
      <c r="AF10" s="10">
        <v>8</v>
      </c>
      <c r="AG10" s="10">
        <v>0</v>
      </c>
      <c r="AH10" s="21">
        <v>213</v>
      </c>
      <c r="AI10" s="21">
        <v>0</v>
      </c>
      <c r="AJ10" s="22">
        <f t="shared" si="10"/>
        <v>0</v>
      </c>
      <c r="AK10" s="22">
        <f t="shared" si="11"/>
        <v>0</v>
      </c>
      <c r="AL10" s="22">
        <f t="shared" si="12"/>
        <v>0</v>
      </c>
      <c r="AM10" s="22">
        <f t="shared" si="13"/>
        <v>0</v>
      </c>
      <c r="AN10" s="10" t="s">
        <v>24</v>
      </c>
      <c r="AO10" s="10">
        <f t="shared" si="14"/>
        <v>0</v>
      </c>
      <c r="AP10" s="10" t="s">
        <v>24</v>
      </c>
      <c r="AQ10" s="10">
        <f t="shared" si="15"/>
        <v>0</v>
      </c>
      <c r="AR10" s="107">
        <v>0</v>
      </c>
      <c r="AS10" s="107">
        <v>0</v>
      </c>
      <c r="AT10" s="107">
        <f t="shared" si="16"/>
        <v>0</v>
      </c>
      <c r="AU10" s="107">
        <v>0</v>
      </c>
      <c r="AV10" s="107"/>
      <c r="AW10" s="107">
        <v>0</v>
      </c>
      <c r="AX10" s="107"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74" customFormat="1" ht="15" customHeight="1" x14ac:dyDescent="0.25">
      <c r="A11" s="17" t="s">
        <v>40</v>
      </c>
      <c r="B11" s="18">
        <v>104</v>
      </c>
      <c r="C11" s="18">
        <v>4</v>
      </c>
      <c r="D11" s="18"/>
      <c r="E11" s="18" t="s">
        <v>158</v>
      </c>
      <c r="F11" s="19" t="s">
        <v>25</v>
      </c>
      <c r="G11" s="19">
        <f t="shared" si="0"/>
        <v>416</v>
      </c>
      <c r="H11" s="19" t="s">
        <v>24</v>
      </c>
      <c r="I11" s="19">
        <f t="shared" si="1"/>
        <v>0</v>
      </c>
      <c r="J11" s="19" t="s">
        <v>24</v>
      </c>
      <c r="K11" s="19">
        <f t="shared" si="2"/>
        <v>0</v>
      </c>
      <c r="L11" s="19" t="s">
        <v>24</v>
      </c>
      <c r="M11" s="19">
        <f t="shared" si="3"/>
        <v>0</v>
      </c>
      <c r="N11" s="20">
        <f t="shared" si="4"/>
        <v>1</v>
      </c>
      <c r="O11" s="20">
        <f t="shared" si="5"/>
        <v>104</v>
      </c>
      <c r="P11" s="20">
        <v>104</v>
      </c>
      <c r="Q11" s="20">
        <v>0</v>
      </c>
      <c r="R11" s="20">
        <v>0</v>
      </c>
      <c r="S11" s="20">
        <v>1</v>
      </c>
      <c r="T11" s="20"/>
      <c r="U11" s="20"/>
      <c r="V11" s="20"/>
      <c r="W11" s="20">
        <v>0</v>
      </c>
      <c r="X11" s="136" t="s">
        <v>24</v>
      </c>
      <c r="Y11" s="136">
        <f t="shared" si="6"/>
        <v>0</v>
      </c>
      <c r="Z11" s="136" t="s">
        <v>24</v>
      </c>
      <c r="AA11" s="136">
        <f t="shared" si="7"/>
        <v>0</v>
      </c>
      <c r="AB11" s="10" t="s">
        <v>25</v>
      </c>
      <c r="AC11" s="10">
        <f t="shared" si="8"/>
        <v>416</v>
      </c>
      <c r="AD11" s="10" t="s">
        <v>24</v>
      </c>
      <c r="AE11" s="10">
        <f t="shared" si="9"/>
        <v>0</v>
      </c>
      <c r="AF11" s="10">
        <v>2</v>
      </c>
      <c r="AG11" s="10">
        <v>0</v>
      </c>
      <c r="AH11" s="21">
        <v>0</v>
      </c>
      <c r="AI11" s="21">
        <f>B11-P11-R11</f>
        <v>0</v>
      </c>
      <c r="AJ11" s="22">
        <f t="shared" si="10"/>
        <v>0</v>
      </c>
      <c r="AK11" s="22">
        <f t="shared" si="11"/>
        <v>0</v>
      </c>
      <c r="AL11" s="22">
        <f t="shared" si="12"/>
        <v>0</v>
      </c>
      <c r="AM11" s="22">
        <f t="shared" si="13"/>
        <v>0</v>
      </c>
      <c r="AN11" s="10" t="s">
        <v>24</v>
      </c>
      <c r="AO11" s="10">
        <f t="shared" si="14"/>
        <v>0</v>
      </c>
      <c r="AP11" s="10" t="s">
        <v>24</v>
      </c>
      <c r="AQ11" s="10">
        <f t="shared" si="15"/>
        <v>0</v>
      </c>
      <c r="AR11" s="107">
        <v>0</v>
      </c>
      <c r="AS11" s="107">
        <v>0</v>
      </c>
      <c r="AT11" s="107">
        <f t="shared" si="16"/>
        <v>0</v>
      </c>
      <c r="AU11" s="107">
        <v>0</v>
      </c>
      <c r="AV11" s="107"/>
      <c r="AW11" s="107">
        <v>0</v>
      </c>
      <c r="AX11" s="107">
        <v>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74" customFormat="1" ht="15" customHeight="1" x14ac:dyDescent="0.25">
      <c r="A12" s="17" t="s">
        <v>41</v>
      </c>
      <c r="B12" s="18">
        <v>260</v>
      </c>
      <c r="C12" s="18">
        <v>4.5</v>
      </c>
      <c r="D12" s="18"/>
      <c r="E12" s="18" t="s">
        <v>160</v>
      </c>
      <c r="F12" s="19" t="s">
        <v>25</v>
      </c>
      <c r="G12" s="19">
        <f t="shared" si="0"/>
        <v>1170</v>
      </c>
      <c r="H12" s="19" t="s">
        <v>24</v>
      </c>
      <c r="I12" s="19">
        <f t="shared" si="1"/>
        <v>0</v>
      </c>
      <c r="J12" s="19" t="s">
        <v>24</v>
      </c>
      <c r="K12" s="19">
        <f t="shared" si="2"/>
        <v>0</v>
      </c>
      <c r="L12" s="19" t="s">
        <v>25</v>
      </c>
      <c r="M12" s="19">
        <f t="shared" si="3"/>
        <v>650</v>
      </c>
      <c r="N12" s="20">
        <f t="shared" si="4"/>
        <v>0.5</v>
      </c>
      <c r="O12" s="20">
        <f t="shared" si="5"/>
        <v>130</v>
      </c>
      <c r="P12" s="20">
        <v>260</v>
      </c>
      <c r="Q12" s="20">
        <v>0</v>
      </c>
      <c r="R12" s="20">
        <v>260</v>
      </c>
      <c r="S12" s="20">
        <v>1</v>
      </c>
      <c r="T12" s="20">
        <v>200</v>
      </c>
      <c r="U12" s="20">
        <v>54</v>
      </c>
      <c r="V12" s="20"/>
      <c r="W12" s="20">
        <v>0</v>
      </c>
      <c r="X12" s="136" t="s">
        <v>24</v>
      </c>
      <c r="Y12" s="136">
        <f t="shared" si="6"/>
        <v>0</v>
      </c>
      <c r="Z12" s="136" t="s">
        <v>24</v>
      </c>
      <c r="AA12" s="136">
        <f t="shared" si="7"/>
        <v>0</v>
      </c>
      <c r="AB12" s="10" t="s">
        <v>24</v>
      </c>
      <c r="AC12" s="10">
        <f t="shared" si="8"/>
        <v>0</v>
      </c>
      <c r="AD12" s="10" t="s">
        <v>25</v>
      </c>
      <c r="AE12" s="10">
        <f t="shared" si="9"/>
        <v>390</v>
      </c>
      <c r="AF12" s="10">
        <v>4</v>
      </c>
      <c r="AG12" s="10">
        <v>0</v>
      </c>
      <c r="AH12" s="21">
        <v>244</v>
      </c>
      <c r="AI12" s="21">
        <v>0</v>
      </c>
      <c r="AJ12" s="22">
        <f t="shared" si="10"/>
        <v>0</v>
      </c>
      <c r="AK12" s="22">
        <f t="shared" si="11"/>
        <v>0</v>
      </c>
      <c r="AL12" s="22">
        <f t="shared" si="12"/>
        <v>0</v>
      </c>
      <c r="AM12" s="22">
        <f t="shared" si="13"/>
        <v>0</v>
      </c>
      <c r="AN12" s="10" t="s">
        <v>24</v>
      </c>
      <c r="AO12" s="10">
        <f t="shared" si="14"/>
        <v>0</v>
      </c>
      <c r="AP12" s="10" t="s">
        <v>24</v>
      </c>
      <c r="AQ12" s="10">
        <f t="shared" si="15"/>
        <v>0</v>
      </c>
      <c r="AR12" s="107">
        <v>0</v>
      </c>
      <c r="AS12" s="107">
        <v>0</v>
      </c>
      <c r="AT12" s="107">
        <f t="shared" si="16"/>
        <v>0</v>
      </c>
      <c r="AU12" s="107">
        <v>0</v>
      </c>
      <c r="AV12" s="107"/>
      <c r="AW12" s="107">
        <v>0</v>
      </c>
      <c r="AX12" s="107">
        <v>0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s="74" customFormat="1" ht="15" customHeight="1" x14ac:dyDescent="0.25">
      <c r="A13" s="17" t="s">
        <v>41</v>
      </c>
      <c r="B13" s="18">
        <v>355</v>
      </c>
      <c r="C13" s="18">
        <v>4</v>
      </c>
      <c r="D13" s="18"/>
      <c r="E13" s="18" t="s">
        <v>160</v>
      </c>
      <c r="F13" s="19" t="s">
        <v>25</v>
      </c>
      <c r="G13" s="19">
        <f t="shared" si="0"/>
        <v>1420</v>
      </c>
      <c r="H13" s="19" t="s">
        <v>24</v>
      </c>
      <c r="I13" s="19">
        <f t="shared" si="1"/>
        <v>0</v>
      </c>
      <c r="J13" s="19" t="s">
        <v>24</v>
      </c>
      <c r="K13" s="19">
        <f t="shared" si="2"/>
        <v>0</v>
      </c>
      <c r="L13" s="19" t="s">
        <v>25</v>
      </c>
      <c r="M13" s="19">
        <f t="shared" si="3"/>
        <v>887.5</v>
      </c>
      <c r="N13" s="20">
        <f t="shared" si="4"/>
        <v>1</v>
      </c>
      <c r="O13" s="20">
        <f t="shared" si="5"/>
        <v>355</v>
      </c>
      <c r="P13" s="20">
        <v>355</v>
      </c>
      <c r="Q13" s="20">
        <v>0</v>
      </c>
      <c r="R13" s="20">
        <v>355</v>
      </c>
      <c r="S13" s="20">
        <v>1</v>
      </c>
      <c r="T13" s="20">
        <v>355</v>
      </c>
      <c r="U13" s="20">
        <v>48</v>
      </c>
      <c r="V13" s="20"/>
      <c r="W13" s="20">
        <v>0</v>
      </c>
      <c r="X13" s="136" t="s">
        <v>24</v>
      </c>
      <c r="Y13" s="136">
        <f t="shared" si="6"/>
        <v>0</v>
      </c>
      <c r="Z13" s="136" t="s">
        <v>24</v>
      </c>
      <c r="AA13" s="136">
        <f t="shared" si="7"/>
        <v>0</v>
      </c>
      <c r="AB13" s="10" t="s">
        <v>24</v>
      </c>
      <c r="AC13" s="10">
        <f t="shared" si="8"/>
        <v>0</v>
      </c>
      <c r="AD13" s="10" t="s">
        <v>24</v>
      </c>
      <c r="AE13" s="10">
        <f t="shared" si="9"/>
        <v>0</v>
      </c>
      <c r="AF13" s="10">
        <v>12</v>
      </c>
      <c r="AG13" s="10">
        <v>0</v>
      </c>
      <c r="AH13" s="21">
        <v>355</v>
      </c>
      <c r="AI13" s="21">
        <v>0</v>
      </c>
      <c r="AJ13" s="22">
        <f t="shared" si="10"/>
        <v>0</v>
      </c>
      <c r="AK13" s="22">
        <f t="shared" si="11"/>
        <v>0</v>
      </c>
      <c r="AL13" s="22">
        <f t="shared" si="12"/>
        <v>0</v>
      </c>
      <c r="AM13" s="22">
        <f t="shared" si="13"/>
        <v>0</v>
      </c>
      <c r="AN13" s="10" t="s">
        <v>24</v>
      </c>
      <c r="AO13" s="10">
        <f t="shared" si="14"/>
        <v>0</v>
      </c>
      <c r="AP13" s="10" t="s">
        <v>24</v>
      </c>
      <c r="AQ13" s="10">
        <f t="shared" si="15"/>
        <v>0</v>
      </c>
      <c r="AR13" s="107">
        <v>0</v>
      </c>
      <c r="AS13" s="107">
        <v>0</v>
      </c>
      <c r="AT13" s="107">
        <f t="shared" si="16"/>
        <v>0</v>
      </c>
      <c r="AU13" s="107">
        <v>0</v>
      </c>
      <c r="AV13" s="107"/>
      <c r="AW13" s="107">
        <v>0</v>
      </c>
      <c r="AX13" s="107">
        <v>0</v>
      </c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</row>
    <row r="14" spans="1:367" s="74" customFormat="1" ht="15" customHeight="1" x14ac:dyDescent="0.25">
      <c r="A14" s="17">
        <v>112</v>
      </c>
      <c r="B14" s="18">
        <v>200</v>
      </c>
      <c r="C14" s="18">
        <v>4</v>
      </c>
      <c r="D14" s="18"/>
      <c r="E14" s="18" t="s">
        <v>158</v>
      </c>
      <c r="F14" s="19" t="s">
        <v>25</v>
      </c>
      <c r="G14" s="19">
        <f t="shared" si="0"/>
        <v>672</v>
      </c>
      <c r="H14" s="19" t="s">
        <v>24</v>
      </c>
      <c r="I14" s="19">
        <f t="shared" si="1"/>
        <v>0</v>
      </c>
      <c r="J14" s="19" t="s">
        <v>24</v>
      </c>
      <c r="K14" s="19">
        <f t="shared" si="2"/>
        <v>0</v>
      </c>
      <c r="L14" s="19" t="s">
        <v>24</v>
      </c>
      <c r="M14" s="19">
        <f t="shared" si="3"/>
        <v>0</v>
      </c>
      <c r="N14" s="20">
        <f t="shared" si="4"/>
        <v>1</v>
      </c>
      <c r="O14" s="20">
        <f t="shared" si="5"/>
        <v>168</v>
      </c>
      <c r="P14" s="20">
        <v>168</v>
      </c>
      <c r="Q14" s="20">
        <v>0</v>
      </c>
      <c r="R14" s="20">
        <v>0</v>
      </c>
      <c r="S14" s="20"/>
      <c r="T14" s="20"/>
      <c r="U14" s="20"/>
      <c r="V14" s="20"/>
      <c r="W14" s="20">
        <v>0</v>
      </c>
      <c r="X14" s="136" t="s">
        <v>24</v>
      </c>
      <c r="Y14" s="136">
        <f t="shared" si="6"/>
        <v>0</v>
      </c>
      <c r="Z14" s="136" t="s">
        <v>24</v>
      </c>
      <c r="AA14" s="136">
        <f t="shared" si="7"/>
        <v>0</v>
      </c>
      <c r="AB14" s="10" t="s">
        <v>25</v>
      </c>
      <c r="AC14" s="10">
        <f t="shared" si="8"/>
        <v>800</v>
      </c>
      <c r="AD14" s="10" t="s">
        <v>24</v>
      </c>
      <c r="AE14" s="10">
        <f t="shared" si="9"/>
        <v>0</v>
      </c>
      <c r="AF14" s="10">
        <v>4</v>
      </c>
      <c r="AG14" s="10">
        <v>0</v>
      </c>
      <c r="AH14" s="21">
        <v>189</v>
      </c>
      <c r="AI14" s="21">
        <f>B14-P14-R14</f>
        <v>32</v>
      </c>
      <c r="AJ14" s="22">
        <f t="shared" si="10"/>
        <v>128</v>
      </c>
      <c r="AK14" s="22">
        <f t="shared" si="11"/>
        <v>0</v>
      </c>
      <c r="AL14" s="22">
        <f t="shared" si="12"/>
        <v>0</v>
      </c>
      <c r="AM14" s="22">
        <f t="shared" si="13"/>
        <v>32</v>
      </c>
      <c r="AN14" s="10" t="s">
        <v>24</v>
      </c>
      <c r="AO14" s="10">
        <f t="shared" si="14"/>
        <v>0</v>
      </c>
      <c r="AP14" s="10" t="s">
        <v>24</v>
      </c>
      <c r="AQ14" s="10">
        <f t="shared" si="15"/>
        <v>0</v>
      </c>
      <c r="AR14" s="107">
        <v>0</v>
      </c>
      <c r="AS14" s="107">
        <v>0</v>
      </c>
      <c r="AT14" s="107">
        <f t="shared" si="16"/>
        <v>0</v>
      </c>
      <c r="AU14" s="107">
        <v>0</v>
      </c>
      <c r="AV14" s="107"/>
      <c r="AW14" s="107">
        <v>0</v>
      </c>
      <c r="AX14" s="107">
        <v>0</v>
      </c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</row>
    <row r="15" spans="1:367" s="104" customFormat="1" ht="30" customHeight="1" x14ac:dyDescent="0.25">
      <c r="A15" s="115" t="s">
        <v>180</v>
      </c>
      <c r="B15" s="14"/>
      <c r="C15" s="14"/>
      <c r="D15" s="14"/>
      <c r="E15" s="14"/>
      <c r="F15" s="15"/>
      <c r="G15" s="15"/>
      <c r="H15" s="15"/>
      <c r="I15" s="15"/>
      <c r="J15" s="15"/>
      <c r="K15" s="15"/>
      <c r="L15" s="15"/>
      <c r="M15" s="15"/>
      <c r="N15" s="16"/>
      <c r="O15" s="16"/>
      <c r="P15" s="16">
        <v>14</v>
      </c>
      <c r="Q15" s="16">
        <v>0</v>
      </c>
      <c r="R15" s="16">
        <f>565+250+930</f>
        <v>1745</v>
      </c>
      <c r="S15" s="16">
        <v>1</v>
      </c>
      <c r="T15" s="16"/>
      <c r="U15" s="16"/>
      <c r="V15" s="16">
        <v>1</v>
      </c>
      <c r="W15" s="16"/>
      <c r="X15" s="135"/>
      <c r="Y15" s="135"/>
      <c r="Z15" s="135"/>
      <c r="AA15" s="135"/>
      <c r="AB15" s="34"/>
      <c r="AC15" s="34"/>
      <c r="AD15" s="34"/>
      <c r="AE15" s="34"/>
      <c r="AF15" s="34"/>
      <c r="AG15" s="34"/>
      <c r="AH15" s="35"/>
      <c r="AI15" s="35"/>
      <c r="AJ15" s="36"/>
      <c r="AK15" s="36"/>
      <c r="AL15" s="36"/>
      <c r="AM15" s="36"/>
      <c r="AN15" s="34"/>
      <c r="AO15" s="34"/>
      <c r="AP15" s="34"/>
      <c r="AQ15" s="114"/>
      <c r="AR15" s="109"/>
      <c r="AS15" s="109"/>
      <c r="AT15" s="109"/>
      <c r="AU15" s="109">
        <v>0</v>
      </c>
      <c r="AV15" s="109"/>
      <c r="AW15" s="109">
        <v>0</v>
      </c>
      <c r="AX15" s="109">
        <v>0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ht="15" customHeight="1" x14ac:dyDescent="0.25">
      <c r="A16" s="72" t="s">
        <v>30</v>
      </c>
      <c r="B16" s="26"/>
      <c r="C16" s="26"/>
      <c r="D16" s="26"/>
      <c r="E16" s="26"/>
      <c r="F16" s="26">
        <f>SUM(G3:G14)</f>
        <v>7091.5</v>
      </c>
      <c r="G16" s="26"/>
      <c r="H16" s="26">
        <f>SUM(I3:I14)</f>
        <v>0</v>
      </c>
      <c r="I16" s="26"/>
      <c r="J16" s="26">
        <f>SUM(K3:K14)</f>
        <v>0</v>
      </c>
      <c r="K16" s="26"/>
      <c r="L16" s="26">
        <f>SUM(M3:M14)</f>
        <v>1537.5</v>
      </c>
      <c r="M16" s="26"/>
      <c r="N16" s="28">
        <f>SUM(O3:O14)</f>
        <v>1600</v>
      </c>
      <c r="O16" s="26"/>
      <c r="P16" s="28">
        <f>SUM(P3:P15)</f>
        <v>1828</v>
      </c>
      <c r="Q16" s="28">
        <v>276</v>
      </c>
      <c r="R16" s="28">
        <f>SUM(R3:R15)</f>
        <v>2944</v>
      </c>
      <c r="S16" s="25">
        <f t="shared" ref="S16" si="18">SUM(S8:S15)</f>
        <v>4</v>
      </c>
      <c r="T16" s="28">
        <f t="shared" ref="T16:U16" si="19">SUM(T3:T15)</f>
        <v>555</v>
      </c>
      <c r="U16" s="28">
        <f t="shared" si="19"/>
        <v>102</v>
      </c>
      <c r="V16" s="25">
        <f t="shared" ref="V16" si="20">SUM(V8:V15)</f>
        <v>1</v>
      </c>
      <c r="W16" s="28">
        <f>SUM(W3:W14)</f>
        <v>627</v>
      </c>
      <c r="X16" s="28">
        <f>SUM(Y3:Y14)</f>
        <v>0</v>
      </c>
      <c r="Y16" s="28">
        <f>Y3</f>
        <v>0</v>
      </c>
      <c r="Z16" s="28">
        <f>SUM(AA3:AA14)</f>
        <v>0</v>
      </c>
      <c r="AA16" s="28">
        <f>AA3</f>
        <v>0</v>
      </c>
      <c r="AB16" s="26">
        <f>SUM(AC3:AC14)</f>
        <v>6849.5</v>
      </c>
      <c r="AC16" s="26"/>
      <c r="AD16" s="28">
        <f>SUM(AE3:AE14)</f>
        <v>390</v>
      </c>
      <c r="AE16" s="26"/>
      <c r="AF16" s="27">
        <f>SUM(AF3:AF14)</f>
        <v>51</v>
      </c>
      <c r="AG16" s="27">
        <f>SUM(AG3:AG14)</f>
        <v>3</v>
      </c>
      <c r="AH16" s="28">
        <f>SUM(AH3:AH14)</f>
        <v>2050</v>
      </c>
      <c r="AI16" s="26"/>
      <c r="AJ16" s="28">
        <f>SUM(AJ3:AJ14)</f>
        <v>2348</v>
      </c>
      <c r="AK16" s="28">
        <f>SUM(AK3:AK14)</f>
        <v>0</v>
      </c>
      <c r="AL16" s="28">
        <f>SUM(AL3:AL14)</f>
        <v>0</v>
      </c>
      <c r="AM16" s="28">
        <f>SUM(AM3:AM14)</f>
        <v>881.5</v>
      </c>
      <c r="AN16" s="28">
        <f>SUM(AO3:AO14)</f>
        <v>3714</v>
      </c>
      <c r="AO16" s="28">
        <f>AO3</f>
        <v>3714</v>
      </c>
      <c r="AP16" s="28">
        <f>SUM(AQ3:AQ14)</f>
        <v>3714</v>
      </c>
      <c r="AQ16" s="29"/>
      <c r="AR16" s="165">
        <f>SUM(AS3:AS14)</f>
        <v>566</v>
      </c>
      <c r="AS16" s="165"/>
      <c r="AT16" s="73">
        <f>SUM(AT3:AT14)</f>
        <v>1132</v>
      </c>
      <c r="AU16" s="28">
        <f>SUM(AU3:AU15)</f>
        <v>0</v>
      </c>
      <c r="AV16" s="145">
        <v>0</v>
      </c>
      <c r="AW16" s="28">
        <f>SUM(AW3:AW15)</f>
        <v>0</v>
      </c>
      <c r="AX16" s="28">
        <f>SUM(AX3:AX15)</f>
        <v>0</v>
      </c>
    </row>
    <row r="17" spans="1:367" ht="15" customHeight="1" x14ac:dyDescent="0.25">
      <c r="A17" s="23" t="s">
        <v>31</v>
      </c>
      <c r="B17" s="30"/>
      <c r="C17" s="30"/>
      <c r="D17" s="30"/>
      <c r="E17" s="30"/>
      <c r="F17" s="30" t="s">
        <v>32</v>
      </c>
      <c r="G17" s="30"/>
      <c r="H17" s="30" t="s">
        <v>32</v>
      </c>
      <c r="I17" s="30"/>
      <c r="J17" s="30" t="s">
        <v>32</v>
      </c>
      <c r="K17" s="30"/>
      <c r="L17" s="30" t="s">
        <v>32</v>
      </c>
      <c r="M17" s="30"/>
      <c r="N17" s="30" t="s">
        <v>32</v>
      </c>
      <c r="O17" s="30"/>
      <c r="P17" s="30" t="s">
        <v>33</v>
      </c>
      <c r="Q17" s="30" t="s">
        <v>33</v>
      </c>
      <c r="R17" s="30" t="s">
        <v>33</v>
      </c>
      <c r="S17" s="77" t="s">
        <v>225</v>
      </c>
      <c r="T17" s="30" t="s">
        <v>33</v>
      </c>
      <c r="U17" s="30" t="s">
        <v>33</v>
      </c>
      <c r="V17" s="77" t="s">
        <v>225</v>
      </c>
      <c r="W17" s="30" t="s">
        <v>33</v>
      </c>
      <c r="X17" s="30" t="s">
        <v>32</v>
      </c>
      <c r="Y17" s="30"/>
      <c r="Z17" s="30" t="s">
        <v>32</v>
      </c>
      <c r="AA17" s="30"/>
      <c r="AB17" s="30" t="s">
        <v>32</v>
      </c>
      <c r="AC17" s="30"/>
      <c r="AD17" s="30" t="s">
        <v>32</v>
      </c>
      <c r="AE17" s="30"/>
      <c r="AF17" s="30" t="s">
        <v>34</v>
      </c>
      <c r="AG17" s="30" t="s">
        <v>34</v>
      </c>
      <c r="AH17" s="30" t="s">
        <v>33</v>
      </c>
      <c r="AI17" s="30"/>
      <c r="AJ17" s="30" t="s">
        <v>32</v>
      </c>
      <c r="AK17" s="30" t="s">
        <v>32</v>
      </c>
      <c r="AL17" s="30" t="s">
        <v>32</v>
      </c>
      <c r="AM17" s="30" t="s">
        <v>32</v>
      </c>
      <c r="AN17" s="30" t="s">
        <v>32</v>
      </c>
      <c r="AO17" s="30"/>
      <c r="AP17" s="30" t="s">
        <v>32</v>
      </c>
      <c r="AQ17" s="30"/>
      <c r="AR17" s="166" t="s">
        <v>33</v>
      </c>
      <c r="AS17" s="166"/>
      <c r="AT17" s="30" t="s">
        <v>32</v>
      </c>
      <c r="AU17" s="30" t="s">
        <v>33</v>
      </c>
      <c r="AV17" s="77" t="s">
        <v>33</v>
      </c>
      <c r="AW17" s="30" t="s">
        <v>33</v>
      </c>
      <c r="AX17" s="30" t="s">
        <v>33</v>
      </c>
    </row>
    <row r="18" spans="1:367" ht="15" customHeight="1" x14ac:dyDescent="0.25">
      <c r="A18" s="31" t="s">
        <v>35</v>
      </c>
      <c r="B18" s="32"/>
      <c r="C18" s="32"/>
      <c r="D18" s="32"/>
      <c r="E18" s="32"/>
      <c r="F18" s="32">
        <f>F16*'Ceny jednostkowe_do ukrycia'!D3</f>
        <v>0</v>
      </c>
      <c r="G18" s="32"/>
      <c r="H18" s="32">
        <f>H16*'Ceny jednostkowe_do ukrycia'!E3</f>
        <v>0</v>
      </c>
      <c r="I18" s="32"/>
      <c r="J18" s="32">
        <f>J16*'Ceny jednostkowe_do ukrycia'!F3</f>
        <v>0</v>
      </c>
      <c r="K18" s="32"/>
      <c r="L18" s="32">
        <f>L16*'Ceny jednostkowe_do ukrycia'!G3</f>
        <v>0</v>
      </c>
      <c r="M18" s="32"/>
      <c r="N18" s="32">
        <f>N16*'Ceny jednostkowe_do ukrycia'!H3</f>
        <v>0</v>
      </c>
      <c r="O18" s="32"/>
      <c r="P18" s="32">
        <f>P16*'Ceny jednostkowe_do ukrycia'!I3</f>
        <v>0</v>
      </c>
      <c r="Q18" s="32">
        <f>Q16*'Ceny jednostkowe_do ukrycia'!J3</f>
        <v>0</v>
      </c>
      <c r="R18" s="32">
        <f>R16*'Ceny jednostkowe_do ukrycia'!K3</f>
        <v>0</v>
      </c>
      <c r="S18" s="32">
        <f>S16*'Ceny jednostkowe_do ukrycia'!L3</f>
        <v>0</v>
      </c>
      <c r="T18" s="32">
        <f>T16*'Ceny jednostkowe_do ukrycia'!M3</f>
        <v>0</v>
      </c>
      <c r="U18" s="32">
        <f>U16*'Ceny jednostkowe_do ukrycia'!N3</f>
        <v>0</v>
      </c>
      <c r="V18" s="32">
        <f>V16*'Ceny jednostkowe_do ukrycia'!O3</f>
        <v>0</v>
      </c>
      <c r="W18" s="32">
        <f>W16*'Ceny jednostkowe_do ukrycia'!P3</f>
        <v>0</v>
      </c>
      <c r="X18" s="32">
        <f>X16*'Ceny jednostkowe_do ukrycia'!Q3</f>
        <v>0</v>
      </c>
      <c r="Y18" s="32">
        <f>Y16*'Ceny jednostkowe_do ukrycia'!R3</f>
        <v>0</v>
      </c>
      <c r="Z18" s="32">
        <f>Z16*'Ceny jednostkowe_do ukrycia'!R3</f>
        <v>0</v>
      </c>
      <c r="AA18" s="32">
        <f>AA16*'Ceny jednostkowe_do ukrycia'!AI3</f>
        <v>0</v>
      </c>
      <c r="AB18" s="32">
        <f>AB16*'Ceny jednostkowe_do ukrycia'!S3</f>
        <v>0</v>
      </c>
      <c r="AC18" s="32"/>
      <c r="AD18" s="32">
        <f>AD16*'Ceny jednostkowe_do ukrycia'!T3</f>
        <v>0</v>
      </c>
      <c r="AE18" s="32"/>
      <c r="AF18" s="32">
        <f>AF16*'Ceny jednostkowe_do ukrycia'!U3</f>
        <v>0</v>
      </c>
      <c r="AG18" s="32">
        <f>AG16*'Ceny jednostkowe_do ukrycia'!V3</f>
        <v>0</v>
      </c>
      <c r="AH18" s="32">
        <f>AH16*'Ceny jednostkowe_do ukrycia'!W3</f>
        <v>0</v>
      </c>
      <c r="AI18" s="32"/>
      <c r="AJ18" s="32">
        <f>AJ16*'Ceny jednostkowe_do ukrycia'!Z3</f>
        <v>0</v>
      </c>
      <c r="AK18" s="32">
        <f>AK16*'Ceny jednostkowe_do ukrycia'!AA3</f>
        <v>0</v>
      </c>
      <c r="AL18" s="32">
        <f>AL16*'Ceny jednostkowe_do ukrycia'!AB3</f>
        <v>0</v>
      </c>
      <c r="AM18" s="32">
        <f>AM16*'Ceny jednostkowe_do ukrycia'!AC3</f>
        <v>0</v>
      </c>
      <c r="AN18" s="32">
        <f>AN16*'Ceny jednostkowe_do ukrycia'!AD3</f>
        <v>0</v>
      </c>
      <c r="AO18" s="32"/>
      <c r="AP18" s="32">
        <f>AP16*'Ceny jednostkowe_do ukrycia'!AE3</f>
        <v>0</v>
      </c>
      <c r="AQ18" s="32"/>
      <c r="AR18" s="164">
        <f>AR16*'Ceny jednostkowe_do ukrycia'!AF3</f>
        <v>0</v>
      </c>
      <c r="AS18" s="164"/>
      <c r="AT18" s="32">
        <f>AT16*'Ceny jednostkowe_do ukrycia'!$AH$3</f>
        <v>0</v>
      </c>
      <c r="AU18" s="32">
        <f>AU16*'Ceny jednostkowe_do ukrycia'!AI3</f>
        <v>0</v>
      </c>
      <c r="AV18" s="32">
        <f>AV16*'Ceny jednostkowe_do ukrycia'!AJ3</f>
        <v>0</v>
      </c>
      <c r="AW18" s="32">
        <f>AW16*'Ceny jednostkowe_do ukrycia'!AK3</f>
        <v>0</v>
      </c>
      <c r="AX18" s="32">
        <f>AX16*'Ceny jednostkowe_do ukrycia'!AL3</f>
        <v>0</v>
      </c>
    </row>
    <row r="19" spans="1:367" s="33" customFormat="1" ht="15" customHeight="1" x14ac:dyDescent="0.25">
      <c r="A19" s="33" t="s">
        <v>176</v>
      </c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</row>
    <row r="20" spans="1:367" s="33" customFormat="1" ht="15" customHeight="1" x14ac:dyDescent="0.25">
      <c r="A20" s="33" t="s">
        <v>177</v>
      </c>
      <c r="B20" s="33">
        <f>B3</f>
        <v>619</v>
      </c>
      <c r="G20" s="33">
        <f>G3</f>
        <v>0</v>
      </c>
      <c r="I20" s="33">
        <f>I3</f>
        <v>0</v>
      </c>
      <c r="K20" s="33">
        <f>K3</f>
        <v>0</v>
      </c>
      <c r="M20" s="33">
        <f t="shared" ref="M20:W20" si="21">M3</f>
        <v>0</v>
      </c>
      <c r="O20" s="33">
        <f t="shared" si="21"/>
        <v>0</v>
      </c>
      <c r="P20" s="33">
        <f t="shared" si="21"/>
        <v>436</v>
      </c>
      <c r="R20" s="33">
        <f t="shared" si="21"/>
        <v>143</v>
      </c>
      <c r="W20" s="33">
        <f t="shared" si="21"/>
        <v>627</v>
      </c>
      <c r="Y20" s="33">
        <f>Y3</f>
        <v>0</v>
      </c>
      <c r="AA20" s="33">
        <f>AA3</f>
        <v>0</v>
      </c>
      <c r="AC20" s="33">
        <f>AC3</f>
        <v>0</v>
      </c>
      <c r="AE20" s="33">
        <f t="shared" ref="AE20:AM20" si="22">AE3</f>
        <v>0</v>
      </c>
      <c r="AF20" s="33">
        <f t="shared" si="22"/>
        <v>9</v>
      </c>
      <c r="AG20" s="33">
        <f t="shared" si="22"/>
        <v>3</v>
      </c>
      <c r="AH20" s="33">
        <f t="shared" si="22"/>
        <v>565</v>
      </c>
      <c r="AJ20" s="33">
        <f t="shared" si="22"/>
        <v>0</v>
      </c>
      <c r="AK20" s="33">
        <f t="shared" si="22"/>
        <v>0</v>
      </c>
      <c r="AL20" s="33">
        <f t="shared" si="22"/>
        <v>0</v>
      </c>
      <c r="AM20" s="33">
        <f t="shared" si="22"/>
        <v>309.5</v>
      </c>
      <c r="AO20" s="33">
        <f>AO3</f>
        <v>3714</v>
      </c>
      <c r="AQ20" s="33">
        <f>AQ3</f>
        <v>3714</v>
      </c>
      <c r="AS20" s="33">
        <f>AS3</f>
        <v>566</v>
      </c>
      <c r="AT20" s="33">
        <f>AT3</f>
        <v>1132</v>
      </c>
      <c r="AU20" s="33">
        <f t="shared" ref="AU20:AW20" si="23">AU3</f>
        <v>0</v>
      </c>
      <c r="AW20" s="33">
        <f t="shared" si="23"/>
        <v>0</v>
      </c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</row>
    <row r="21" spans="1:367" s="33" customFormat="1" ht="15" customHeight="1" x14ac:dyDescent="0.25">
      <c r="A21" s="33" t="s">
        <v>178</v>
      </c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</row>
    <row r="22" spans="1:367" ht="15" customHeight="1" x14ac:dyDescent="0.25">
      <c r="A22" s="33" t="s">
        <v>179</v>
      </c>
      <c r="B22" s="33">
        <f t="shared" ref="B22" si="24">SUM(B4:B14)</f>
        <v>2302</v>
      </c>
      <c r="C22" s="33"/>
      <c r="D22" s="33"/>
      <c r="E22" s="33"/>
      <c r="F22" s="33"/>
      <c r="G22" s="33">
        <f t="shared" ref="G22:AT22" si="25">SUM(G4:G14)</f>
        <v>7091.5</v>
      </c>
      <c r="H22" s="33"/>
      <c r="I22" s="33">
        <f t="shared" si="25"/>
        <v>0</v>
      </c>
      <c r="J22" s="33"/>
      <c r="K22" s="33">
        <f t="shared" si="25"/>
        <v>0</v>
      </c>
      <c r="L22" s="33"/>
      <c r="M22" s="33">
        <f t="shared" si="25"/>
        <v>1537.5</v>
      </c>
      <c r="N22" s="33"/>
      <c r="O22" s="33">
        <f t="shared" si="25"/>
        <v>1600</v>
      </c>
      <c r="P22" s="33">
        <f t="shared" si="25"/>
        <v>1378</v>
      </c>
      <c r="Q22" s="33"/>
      <c r="R22" s="33">
        <f t="shared" si="25"/>
        <v>1056</v>
      </c>
      <c r="S22" s="33"/>
      <c r="T22" s="33"/>
      <c r="U22" s="33"/>
      <c r="V22" s="33"/>
      <c r="W22" s="33">
        <f t="shared" si="25"/>
        <v>0</v>
      </c>
      <c r="X22" s="33"/>
      <c r="Y22" s="33">
        <f t="shared" ref="Y22:AA22" si="26">SUM(Y4:Y14)</f>
        <v>0</v>
      </c>
      <c r="Z22" s="33"/>
      <c r="AA22" s="33">
        <f t="shared" si="26"/>
        <v>0</v>
      </c>
      <c r="AB22" s="33"/>
      <c r="AC22" s="33">
        <f t="shared" si="25"/>
        <v>6849.5</v>
      </c>
      <c r="AD22" s="33"/>
      <c r="AE22" s="33">
        <f t="shared" si="25"/>
        <v>390</v>
      </c>
      <c r="AF22" s="33">
        <f t="shared" si="25"/>
        <v>42</v>
      </c>
      <c r="AG22" s="33">
        <f t="shared" si="25"/>
        <v>0</v>
      </c>
      <c r="AH22" s="33">
        <f t="shared" si="25"/>
        <v>1485</v>
      </c>
      <c r="AI22" s="33"/>
      <c r="AJ22" s="33">
        <f t="shared" si="25"/>
        <v>2348</v>
      </c>
      <c r="AK22" s="33">
        <f t="shared" si="25"/>
        <v>0</v>
      </c>
      <c r="AL22" s="33">
        <f t="shared" si="25"/>
        <v>0</v>
      </c>
      <c r="AM22" s="33">
        <f t="shared" si="25"/>
        <v>572</v>
      </c>
      <c r="AN22" s="33"/>
      <c r="AO22" s="33">
        <f t="shared" si="25"/>
        <v>0</v>
      </c>
      <c r="AP22" s="33"/>
      <c r="AQ22" s="33">
        <f t="shared" si="25"/>
        <v>0</v>
      </c>
      <c r="AR22" s="33"/>
      <c r="AS22" s="33">
        <f t="shared" si="25"/>
        <v>0</v>
      </c>
      <c r="AT22" s="33">
        <f t="shared" si="25"/>
        <v>0</v>
      </c>
      <c r="AU22" s="33">
        <f t="shared" ref="AU22:AW22" si="27">SUM(AU4:AU14)</f>
        <v>0</v>
      </c>
      <c r="AV22" s="33"/>
      <c r="AW22" s="33">
        <f t="shared" si="27"/>
        <v>0</v>
      </c>
    </row>
    <row r="23" spans="1:367" ht="15" customHeight="1" x14ac:dyDescent="0.25"/>
    <row r="24" spans="1:367" ht="15" customHeight="1" x14ac:dyDescent="0.25"/>
    <row r="25" spans="1:367" ht="15" customHeight="1" x14ac:dyDescent="0.25"/>
    <row r="26" spans="1:367" ht="15" customHeight="1" x14ac:dyDescent="0.25"/>
    <row r="27" spans="1:367" ht="15" customHeight="1" x14ac:dyDescent="0.25"/>
    <row r="28" spans="1:367" ht="15" customHeight="1" x14ac:dyDescent="0.25"/>
    <row r="29" spans="1:367" ht="15" customHeight="1" x14ac:dyDescent="0.25"/>
    <row r="30" spans="1:367" ht="15" customHeight="1" x14ac:dyDescent="0.25"/>
    <row r="31" spans="1:367" ht="15" customHeight="1" x14ac:dyDescent="0.25"/>
    <row r="32" spans="1:36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algorithmName="SHA-512" hashValue="QjJss1uas/BAFSVOCrOTJrVRV9rPXbCoZfWu11c9g1IeiA2VBVq1wgxufbTswsT7Z4CEkC7hBxYQlORqQ26ECA==" saltValue="mZ5zZXOKaJTsRZu+nOTBYA==" spinCount="100000" sheet="1" objects="1" scenarios="1"/>
  <mergeCells count="16"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  <mergeCell ref="AR18:AS18"/>
    <mergeCell ref="AR16:AS16"/>
    <mergeCell ref="AR17:AS17"/>
    <mergeCell ref="AD2:AE2"/>
    <mergeCell ref="AN2:AO2"/>
    <mergeCell ref="AP2:AQ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1"/>
  <sheetViews>
    <sheetView zoomScale="70" zoomScaleNormal="70" workbookViewId="0">
      <pane xSplit="1" topLeftCell="AB1" activePane="topRight" state="frozen"/>
      <selection activeCell="E30" sqref="E30"/>
      <selection pane="topRight" activeCell="AB1" sqref="AB1:AW1"/>
    </sheetView>
  </sheetViews>
  <sheetFormatPr defaultColWidth="13.42578125" defaultRowHeight="15" x14ac:dyDescent="0.25"/>
  <cols>
    <col min="1" max="1" width="38.7109375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s="74" customFormat="1" x14ac:dyDescent="0.25">
      <c r="A1" s="173" t="s">
        <v>241</v>
      </c>
      <c r="B1" s="174"/>
      <c r="C1" s="174"/>
      <c r="D1" s="174"/>
      <c r="E1" s="175"/>
      <c r="F1" s="178" t="s">
        <v>242</v>
      </c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B1" s="169" t="s">
        <v>243</v>
      </c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186" t="s">
        <v>19</v>
      </c>
      <c r="G2" s="187"/>
      <c r="H2" s="186" t="s">
        <v>188</v>
      </c>
      <c r="I2" s="187"/>
      <c r="J2" s="186" t="s">
        <v>189</v>
      </c>
      <c r="K2" s="187"/>
      <c r="L2" s="186" t="s">
        <v>175</v>
      </c>
      <c r="M2" s="187"/>
      <c r="N2" s="2" t="s">
        <v>10</v>
      </c>
      <c r="O2" s="2" t="s">
        <v>20</v>
      </c>
      <c r="P2" s="2" t="s">
        <v>11</v>
      </c>
      <c r="Q2" s="2" t="s">
        <v>221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228</v>
      </c>
      <c r="W2" s="2" t="s">
        <v>13</v>
      </c>
      <c r="X2" s="184" t="s">
        <v>190</v>
      </c>
      <c r="Y2" s="185"/>
      <c r="Z2" s="184" t="s">
        <v>191</v>
      </c>
      <c r="AA2" s="185"/>
      <c r="AB2" s="182" t="s">
        <v>192</v>
      </c>
      <c r="AC2" s="183"/>
      <c r="AD2" s="182" t="s">
        <v>187</v>
      </c>
      <c r="AE2" s="183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82" t="s">
        <v>193</v>
      </c>
      <c r="AO2" s="183"/>
      <c r="AP2" s="182" t="s">
        <v>194</v>
      </c>
      <c r="AQ2" s="183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69" customFormat="1" ht="15" customHeight="1" x14ac:dyDescent="0.25">
      <c r="A3" s="55" t="s">
        <v>170</v>
      </c>
      <c r="B3" s="56">
        <v>2158</v>
      </c>
      <c r="C3" s="56">
        <v>6</v>
      </c>
      <c r="D3" s="56">
        <v>0.5</v>
      </c>
      <c r="E3" s="56" t="s">
        <v>159</v>
      </c>
      <c r="F3" s="57" t="s">
        <v>25</v>
      </c>
      <c r="G3" s="57">
        <f t="shared" ref="G3:G22" si="0">IF($F3="tak",IF($E3="bitumiczna",2.5*($B3-$AI3),$C3*($B3-$AI3)),0)</f>
        <v>5152.5</v>
      </c>
      <c r="H3" s="57" t="s">
        <v>25</v>
      </c>
      <c r="I3" s="57">
        <f t="shared" ref="I3:I22" si="1">IF($H3="tak",2.5*($B3-$AI3),IF($E3="bitumiczna",2.5*($B3-$AI3),0))</f>
        <v>5152.5</v>
      </c>
      <c r="J3" s="57" t="s">
        <v>25</v>
      </c>
      <c r="K3" s="57">
        <f t="shared" ref="K3:K22" si="2">IF(J3="tak",2.5*($B3-$AI3),0)</f>
        <v>5152.5</v>
      </c>
      <c r="L3" s="57" t="s">
        <v>24</v>
      </c>
      <c r="M3" s="57">
        <f t="shared" ref="M3:M22" si="3">IF(L3="tak",2.5*($B3-$AI3),0)</f>
        <v>0</v>
      </c>
      <c r="N3" s="58">
        <v>1.2</v>
      </c>
      <c r="O3" s="58">
        <f t="shared" ref="O3:O22" si="4">N3*(B3-AI3)</f>
        <v>2473.1999999999998</v>
      </c>
      <c r="P3" s="58">
        <v>2061</v>
      </c>
      <c r="Q3" s="58"/>
      <c r="R3" s="58">
        <v>251</v>
      </c>
      <c r="S3" s="58"/>
      <c r="T3" s="58"/>
      <c r="U3" s="58"/>
      <c r="V3" s="58"/>
      <c r="W3" s="58">
        <v>3200</v>
      </c>
      <c r="X3" s="139" t="s">
        <v>24</v>
      </c>
      <c r="Y3" s="139">
        <f t="shared" ref="Y3:Y14" si="5">IF(X3="tak",$C3*$B3,0)</f>
        <v>0</v>
      </c>
      <c r="Z3" s="139" t="s">
        <v>24</v>
      </c>
      <c r="AA3" s="139">
        <f t="shared" ref="AA3:AA14" si="6">IF(Z3="tak",$C3*$B3,0)</f>
        <v>0</v>
      </c>
      <c r="AB3" s="59" t="s">
        <v>24</v>
      </c>
      <c r="AC3" s="59">
        <f t="shared" ref="AC3:AC22" si="7">IF($AB3="tak",$C3*$B3,0)</f>
        <v>0</v>
      </c>
      <c r="AD3" s="59" t="s">
        <v>24</v>
      </c>
      <c r="AE3" s="59">
        <f t="shared" ref="AE3:AE20" si="8">IF(AD3="tak",1.5*$B3,0)</f>
        <v>0</v>
      </c>
      <c r="AF3" s="59">
        <v>53</v>
      </c>
      <c r="AG3" s="59">
        <v>43</v>
      </c>
      <c r="AH3" s="60">
        <v>1055</v>
      </c>
      <c r="AI3" s="60">
        <f>B3-P3</f>
        <v>97</v>
      </c>
      <c r="AJ3" s="61">
        <f t="shared" ref="AJ3:AJ22" si="9">(IF($F3="tak",IF($E3="bitumiczna",$D3*$B3,($B3*$C3-$G3)),0))</f>
        <v>1079</v>
      </c>
      <c r="AK3" s="61">
        <f t="shared" ref="AK3:AK22" si="10">(IF($H3="tak",$B3*$D3,0))</f>
        <v>1079</v>
      </c>
      <c r="AL3" s="61">
        <f t="shared" ref="AL3:AL22" si="11">(IF($J3="tak",$B3*$D3,0))</f>
        <v>1079</v>
      </c>
      <c r="AM3" s="61">
        <f t="shared" ref="AM3:AM22" si="12">AI3*N3</f>
        <v>116.39999999999999</v>
      </c>
      <c r="AN3" s="59" t="s">
        <v>24</v>
      </c>
      <c r="AO3" s="59">
        <f t="shared" ref="AO3:AO20" si="13">IF(AN3="tak",$C3*$B3,0)</f>
        <v>0</v>
      </c>
      <c r="AP3" s="59" t="s">
        <v>24</v>
      </c>
      <c r="AQ3" s="59">
        <f t="shared" ref="AQ3:AQ20" si="14">IF(AP3="tak",$C3*$B3,0)</f>
        <v>0</v>
      </c>
      <c r="AR3" s="106">
        <v>0</v>
      </c>
      <c r="AS3" s="106">
        <v>0</v>
      </c>
      <c r="AT3" s="106">
        <f t="shared" ref="AT3:AT19" si="15">AR3*AS3</f>
        <v>0</v>
      </c>
      <c r="AU3" s="106">
        <v>0</v>
      </c>
      <c r="AV3" s="106"/>
      <c r="AW3" s="106">
        <v>0</v>
      </c>
      <c r="AX3" s="106">
        <v>0</v>
      </c>
    </row>
    <row r="4" spans="1:367" s="74" customFormat="1" ht="15" customHeight="1" x14ac:dyDescent="0.25">
      <c r="A4" s="89" t="s">
        <v>161</v>
      </c>
      <c r="B4" s="18">
        <v>140</v>
      </c>
      <c r="C4" s="18">
        <v>6</v>
      </c>
      <c r="D4" s="18">
        <v>0.5</v>
      </c>
      <c r="E4" s="18" t="s">
        <v>159</v>
      </c>
      <c r="F4" s="19" t="s">
        <v>25</v>
      </c>
      <c r="G4" s="19">
        <f t="shared" si="0"/>
        <v>350</v>
      </c>
      <c r="H4" s="19" t="s">
        <v>25</v>
      </c>
      <c r="I4" s="19">
        <f t="shared" si="1"/>
        <v>350</v>
      </c>
      <c r="J4" s="19" t="s">
        <v>25</v>
      </c>
      <c r="K4" s="19">
        <f t="shared" si="2"/>
        <v>350</v>
      </c>
      <c r="L4" s="19" t="s">
        <v>24</v>
      </c>
      <c r="M4" s="19">
        <f t="shared" si="3"/>
        <v>0</v>
      </c>
      <c r="N4" s="20">
        <v>1.2</v>
      </c>
      <c r="O4" s="20">
        <f t="shared" si="4"/>
        <v>168</v>
      </c>
      <c r="P4" s="20">
        <v>114</v>
      </c>
      <c r="Q4" s="20"/>
      <c r="R4" s="20">
        <v>140</v>
      </c>
      <c r="S4" s="20"/>
      <c r="T4" s="20"/>
      <c r="U4" s="20"/>
      <c r="V4" s="20"/>
      <c r="W4" s="20">
        <v>40</v>
      </c>
      <c r="X4" s="136" t="s">
        <v>24</v>
      </c>
      <c r="Y4" s="136">
        <f t="shared" si="5"/>
        <v>0</v>
      </c>
      <c r="Z4" s="136" t="s">
        <v>24</v>
      </c>
      <c r="AA4" s="136">
        <f t="shared" si="6"/>
        <v>0</v>
      </c>
      <c r="AB4" s="10" t="s">
        <v>24</v>
      </c>
      <c r="AC4" s="10">
        <f t="shared" si="7"/>
        <v>0</v>
      </c>
      <c r="AD4" s="10" t="s">
        <v>24</v>
      </c>
      <c r="AE4" s="10">
        <f t="shared" ref="AE4" si="16">IF(AD4="tak",1.5*$B4,0)</f>
        <v>0</v>
      </c>
      <c r="AF4" s="10">
        <v>8</v>
      </c>
      <c r="AG4" s="10">
        <v>0</v>
      </c>
      <c r="AH4" s="21">
        <v>0</v>
      </c>
      <c r="AI4" s="21">
        <v>0</v>
      </c>
      <c r="AJ4" s="22">
        <f t="shared" si="9"/>
        <v>70</v>
      </c>
      <c r="AK4" s="22">
        <f t="shared" si="10"/>
        <v>70</v>
      </c>
      <c r="AL4" s="22">
        <f t="shared" si="11"/>
        <v>70</v>
      </c>
      <c r="AM4" s="22">
        <f t="shared" si="12"/>
        <v>0</v>
      </c>
      <c r="AN4" s="10" t="s">
        <v>24</v>
      </c>
      <c r="AO4" s="10">
        <f t="shared" ref="AO4" si="17">IF(AN4="tak",$C4*$B4,0)</f>
        <v>0</v>
      </c>
      <c r="AP4" s="10" t="s">
        <v>24</v>
      </c>
      <c r="AQ4" s="10">
        <f t="shared" ref="AQ4" si="18">IF(AP4="tak",$C4*$B4,0)</f>
        <v>0</v>
      </c>
      <c r="AR4" s="107">
        <v>0</v>
      </c>
      <c r="AS4" s="107">
        <v>0</v>
      </c>
      <c r="AT4" s="107">
        <f t="shared" ref="AT4" si="19">AR4*AS4</f>
        <v>0</v>
      </c>
      <c r="AU4" s="107">
        <v>0</v>
      </c>
      <c r="AV4" s="107"/>
      <c r="AW4" s="107">
        <v>0</v>
      </c>
      <c r="AX4" s="107">
        <v>0</v>
      </c>
    </row>
    <row r="5" spans="1:367" s="74" customFormat="1" ht="15" customHeight="1" x14ac:dyDescent="0.25">
      <c r="A5" s="89" t="s">
        <v>171</v>
      </c>
      <c r="B5" s="18">
        <v>277</v>
      </c>
      <c r="C5" s="18">
        <v>6</v>
      </c>
      <c r="D5" s="18">
        <v>0.5</v>
      </c>
      <c r="E5" s="18" t="s">
        <v>159</v>
      </c>
      <c r="F5" s="19" t="s">
        <v>25</v>
      </c>
      <c r="G5" s="19">
        <f t="shared" si="0"/>
        <v>505</v>
      </c>
      <c r="H5" s="19" t="s">
        <v>25</v>
      </c>
      <c r="I5" s="19">
        <f t="shared" si="1"/>
        <v>505</v>
      </c>
      <c r="J5" s="19" t="s">
        <v>25</v>
      </c>
      <c r="K5" s="19">
        <f t="shared" si="2"/>
        <v>505</v>
      </c>
      <c r="L5" s="19" t="s">
        <v>24</v>
      </c>
      <c r="M5" s="19">
        <f t="shared" si="3"/>
        <v>0</v>
      </c>
      <c r="N5" s="20">
        <v>1.2</v>
      </c>
      <c r="O5" s="20">
        <f t="shared" si="4"/>
        <v>242.39999999999998</v>
      </c>
      <c r="P5" s="20">
        <v>104</v>
      </c>
      <c r="Q5" s="20"/>
      <c r="R5" s="20">
        <v>202</v>
      </c>
      <c r="S5" s="20"/>
      <c r="T5" s="20"/>
      <c r="U5" s="20"/>
      <c r="V5" s="20"/>
      <c r="W5" s="20">
        <v>40</v>
      </c>
      <c r="X5" s="136" t="s">
        <v>24</v>
      </c>
      <c r="Y5" s="136">
        <f t="shared" si="5"/>
        <v>0</v>
      </c>
      <c r="Z5" s="136" t="s">
        <v>24</v>
      </c>
      <c r="AA5" s="136">
        <f t="shared" si="6"/>
        <v>0</v>
      </c>
      <c r="AB5" s="10" t="s">
        <v>24</v>
      </c>
      <c r="AC5" s="10">
        <f t="shared" si="7"/>
        <v>0</v>
      </c>
      <c r="AD5" s="10" t="s">
        <v>24</v>
      </c>
      <c r="AE5" s="10">
        <f t="shared" ref="AE5" si="20">IF(AD5="tak",1.5*$B5,0)</f>
        <v>0</v>
      </c>
      <c r="AF5" s="10">
        <v>8</v>
      </c>
      <c r="AG5" s="10">
        <v>0</v>
      </c>
      <c r="AH5" s="21">
        <v>0</v>
      </c>
      <c r="AI5" s="21">
        <v>75</v>
      </c>
      <c r="AJ5" s="22">
        <f t="shared" si="9"/>
        <v>138.5</v>
      </c>
      <c r="AK5" s="22">
        <f t="shared" si="10"/>
        <v>138.5</v>
      </c>
      <c r="AL5" s="22">
        <f t="shared" si="11"/>
        <v>138.5</v>
      </c>
      <c r="AM5" s="22">
        <f t="shared" si="12"/>
        <v>90</v>
      </c>
      <c r="AN5" s="10" t="s">
        <v>24</v>
      </c>
      <c r="AO5" s="10">
        <f t="shared" ref="AO5" si="21">IF(AN5="tak",$C5*$B5,0)</f>
        <v>0</v>
      </c>
      <c r="AP5" s="10" t="s">
        <v>24</v>
      </c>
      <c r="AQ5" s="10">
        <f t="shared" ref="AQ5" si="22">IF(AP5="tak",$C5*$B5,0)</f>
        <v>0</v>
      </c>
      <c r="AR5" s="107">
        <v>0</v>
      </c>
      <c r="AS5" s="107">
        <v>0</v>
      </c>
      <c r="AT5" s="107">
        <f t="shared" ref="AT5" si="23">AR5*AS5</f>
        <v>0</v>
      </c>
      <c r="AU5" s="107">
        <v>0</v>
      </c>
      <c r="AV5" s="107"/>
      <c r="AW5" s="107">
        <v>0</v>
      </c>
      <c r="AX5" s="107">
        <v>0</v>
      </c>
    </row>
    <row r="6" spans="1:367" s="70" customFormat="1" ht="15" customHeight="1" thickBot="1" x14ac:dyDescent="0.3">
      <c r="A6" s="62" t="s">
        <v>171</v>
      </c>
      <c r="B6" s="63">
        <v>220</v>
      </c>
      <c r="C6" s="63">
        <v>5</v>
      </c>
      <c r="D6" s="63">
        <v>0</v>
      </c>
      <c r="E6" s="63" t="s">
        <v>159</v>
      </c>
      <c r="F6" s="64" t="s">
        <v>25</v>
      </c>
      <c r="G6" s="64">
        <f t="shared" si="0"/>
        <v>550</v>
      </c>
      <c r="H6" s="64" t="s">
        <v>25</v>
      </c>
      <c r="I6" s="64">
        <f t="shared" si="1"/>
        <v>550</v>
      </c>
      <c r="J6" s="64" t="s">
        <v>25</v>
      </c>
      <c r="K6" s="64">
        <f t="shared" si="2"/>
        <v>550</v>
      </c>
      <c r="L6" s="64" t="s">
        <v>24</v>
      </c>
      <c r="M6" s="64">
        <f t="shared" si="3"/>
        <v>0</v>
      </c>
      <c r="N6" s="65">
        <v>1.2</v>
      </c>
      <c r="O6" s="65">
        <f t="shared" si="4"/>
        <v>264</v>
      </c>
      <c r="P6" s="65">
        <v>142</v>
      </c>
      <c r="Q6" s="65"/>
      <c r="R6" s="65">
        <v>80</v>
      </c>
      <c r="S6" s="65"/>
      <c r="T6" s="65"/>
      <c r="U6" s="65"/>
      <c r="V6" s="65"/>
      <c r="W6" s="65">
        <v>40</v>
      </c>
      <c r="X6" s="140" t="s">
        <v>24</v>
      </c>
      <c r="Y6" s="140">
        <f t="shared" si="5"/>
        <v>0</v>
      </c>
      <c r="Z6" s="140" t="s">
        <v>24</v>
      </c>
      <c r="AA6" s="140">
        <f t="shared" si="6"/>
        <v>0</v>
      </c>
      <c r="AB6" s="66" t="s">
        <v>24</v>
      </c>
      <c r="AC6" s="66">
        <f t="shared" si="7"/>
        <v>0</v>
      </c>
      <c r="AD6" s="66" t="s">
        <v>24</v>
      </c>
      <c r="AE6" s="66">
        <f t="shared" si="8"/>
        <v>0</v>
      </c>
      <c r="AF6" s="66">
        <v>8</v>
      </c>
      <c r="AG6" s="66">
        <v>0</v>
      </c>
      <c r="AH6" s="67">
        <v>0</v>
      </c>
      <c r="AI6" s="67">
        <v>0</v>
      </c>
      <c r="AJ6" s="68">
        <f t="shared" si="9"/>
        <v>0</v>
      </c>
      <c r="AK6" s="68">
        <f t="shared" si="10"/>
        <v>0</v>
      </c>
      <c r="AL6" s="68">
        <f t="shared" si="11"/>
        <v>0</v>
      </c>
      <c r="AM6" s="68">
        <f t="shared" si="12"/>
        <v>0</v>
      </c>
      <c r="AN6" s="66" t="s">
        <v>24</v>
      </c>
      <c r="AO6" s="66">
        <f t="shared" si="13"/>
        <v>0</v>
      </c>
      <c r="AP6" s="66" t="s">
        <v>24</v>
      </c>
      <c r="AQ6" s="66">
        <f t="shared" si="14"/>
        <v>0</v>
      </c>
      <c r="AR6" s="108">
        <v>0</v>
      </c>
      <c r="AS6" s="108">
        <v>0</v>
      </c>
      <c r="AT6" s="108">
        <f t="shared" si="15"/>
        <v>0</v>
      </c>
      <c r="AU6" s="108">
        <v>0</v>
      </c>
      <c r="AV6" s="108"/>
      <c r="AW6" s="108">
        <v>0</v>
      </c>
      <c r="AX6" s="108">
        <v>0</v>
      </c>
    </row>
    <row r="7" spans="1:367" s="79" customFormat="1" ht="15" customHeight="1" x14ac:dyDescent="0.25">
      <c r="A7" s="54" t="s">
        <v>85</v>
      </c>
      <c r="B7" s="14">
        <v>295</v>
      </c>
      <c r="C7" s="14">
        <v>4</v>
      </c>
      <c r="D7" s="14"/>
      <c r="E7" s="14" t="s">
        <v>158</v>
      </c>
      <c r="F7" s="15" t="s">
        <v>25</v>
      </c>
      <c r="G7" s="15">
        <f t="shared" si="0"/>
        <v>0</v>
      </c>
      <c r="H7" s="15" t="s">
        <v>24</v>
      </c>
      <c r="I7" s="15">
        <f t="shared" si="1"/>
        <v>0</v>
      </c>
      <c r="J7" s="15" t="s">
        <v>24</v>
      </c>
      <c r="K7" s="15">
        <f t="shared" si="2"/>
        <v>0</v>
      </c>
      <c r="L7" s="15" t="s">
        <v>24</v>
      </c>
      <c r="M7" s="15">
        <f t="shared" si="3"/>
        <v>0</v>
      </c>
      <c r="N7" s="16">
        <f t="shared" ref="N7:N19" si="24">IF(AD7="tak",1*0.5,IF(AR7&gt;0,1*0.5,2*0.5))</f>
        <v>1</v>
      </c>
      <c r="O7" s="16">
        <f t="shared" si="4"/>
        <v>0</v>
      </c>
      <c r="P7" s="16">
        <v>0</v>
      </c>
      <c r="Q7" s="16"/>
      <c r="R7" s="16">
        <v>0</v>
      </c>
      <c r="S7" s="16"/>
      <c r="T7" s="16"/>
      <c r="U7" s="16"/>
      <c r="V7" s="16"/>
      <c r="W7" s="16">
        <v>295</v>
      </c>
      <c r="X7" s="135" t="s">
        <v>24</v>
      </c>
      <c r="Y7" s="135">
        <f t="shared" si="5"/>
        <v>0</v>
      </c>
      <c r="Z7" s="135" t="s">
        <v>24</v>
      </c>
      <c r="AA7" s="135">
        <f t="shared" si="6"/>
        <v>0</v>
      </c>
      <c r="AB7" s="34" t="s">
        <v>25</v>
      </c>
      <c r="AC7" s="34">
        <f t="shared" si="7"/>
        <v>1180</v>
      </c>
      <c r="AD7" s="34" t="s">
        <v>24</v>
      </c>
      <c r="AE7" s="34">
        <f t="shared" si="8"/>
        <v>0</v>
      </c>
      <c r="AF7" s="34">
        <v>2</v>
      </c>
      <c r="AG7" s="34">
        <v>0</v>
      </c>
      <c r="AH7" s="35">
        <v>0</v>
      </c>
      <c r="AI7" s="35">
        <f>B7-P7-R7</f>
        <v>295</v>
      </c>
      <c r="AJ7" s="36">
        <f t="shared" si="9"/>
        <v>1180</v>
      </c>
      <c r="AK7" s="36">
        <f t="shared" si="10"/>
        <v>0</v>
      </c>
      <c r="AL7" s="36">
        <f t="shared" si="11"/>
        <v>0</v>
      </c>
      <c r="AM7" s="36">
        <f t="shared" si="12"/>
        <v>295</v>
      </c>
      <c r="AN7" s="34" t="s">
        <v>24</v>
      </c>
      <c r="AO7" s="34">
        <f t="shared" si="13"/>
        <v>0</v>
      </c>
      <c r="AP7" s="34" t="s">
        <v>24</v>
      </c>
      <c r="AQ7" s="34">
        <f t="shared" si="14"/>
        <v>0</v>
      </c>
      <c r="AR7" s="109">
        <v>0</v>
      </c>
      <c r="AS7" s="109">
        <v>0</v>
      </c>
      <c r="AT7" s="109">
        <f t="shared" si="15"/>
        <v>0</v>
      </c>
      <c r="AU7" s="109">
        <v>289</v>
      </c>
      <c r="AV7" s="109">
        <v>24</v>
      </c>
      <c r="AW7" s="109">
        <v>0</v>
      </c>
      <c r="AX7" s="109">
        <v>0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40" t="s">
        <v>86</v>
      </c>
      <c r="B8" s="18">
        <v>68</v>
      </c>
      <c r="C8" s="18">
        <v>4</v>
      </c>
      <c r="D8" s="18"/>
      <c r="E8" s="18" t="s">
        <v>158</v>
      </c>
      <c r="F8" s="19" t="s">
        <v>25</v>
      </c>
      <c r="G8" s="19">
        <f t="shared" si="0"/>
        <v>140</v>
      </c>
      <c r="H8" s="19" t="s">
        <v>24</v>
      </c>
      <c r="I8" s="19">
        <f t="shared" si="1"/>
        <v>0</v>
      </c>
      <c r="J8" s="19" t="s">
        <v>24</v>
      </c>
      <c r="K8" s="19">
        <f t="shared" si="2"/>
        <v>0</v>
      </c>
      <c r="L8" s="19" t="s">
        <v>24</v>
      </c>
      <c r="M8" s="19">
        <f t="shared" si="3"/>
        <v>0</v>
      </c>
      <c r="N8" s="20">
        <f t="shared" si="24"/>
        <v>1</v>
      </c>
      <c r="O8" s="20">
        <f t="shared" si="4"/>
        <v>35</v>
      </c>
      <c r="P8" s="20">
        <v>35</v>
      </c>
      <c r="Q8" s="20"/>
      <c r="R8" s="20">
        <v>0</v>
      </c>
      <c r="S8" s="20"/>
      <c r="T8" s="20"/>
      <c r="U8" s="20"/>
      <c r="V8" s="20"/>
      <c r="W8" s="20">
        <v>30</v>
      </c>
      <c r="X8" s="136" t="s">
        <v>24</v>
      </c>
      <c r="Y8" s="136">
        <f t="shared" si="5"/>
        <v>0</v>
      </c>
      <c r="Z8" s="136" t="s">
        <v>24</v>
      </c>
      <c r="AA8" s="136">
        <f t="shared" si="6"/>
        <v>0</v>
      </c>
      <c r="AB8" s="10" t="s">
        <v>25</v>
      </c>
      <c r="AC8" s="10">
        <f t="shared" si="7"/>
        <v>272</v>
      </c>
      <c r="AD8" s="10" t="s">
        <v>24</v>
      </c>
      <c r="AE8" s="10">
        <f t="shared" si="8"/>
        <v>0</v>
      </c>
      <c r="AF8" s="10">
        <v>1</v>
      </c>
      <c r="AG8" s="10">
        <v>0</v>
      </c>
      <c r="AH8" s="21">
        <v>0</v>
      </c>
      <c r="AI8" s="21">
        <f>B8-P8-R8</f>
        <v>33</v>
      </c>
      <c r="AJ8" s="22">
        <f t="shared" si="9"/>
        <v>132</v>
      </c>
      <c r="AK8" s="22">
        <f t="shared" si="10"/>
        <v>0</v>
      </c>
      <c r="AL8" s="22">
        <f t="shared" si="11"/>
        <v>0</v>
      </c>
      <c r="AM8" s="22">
        <f t="shared" si="12"/>
        <v>33</v>
      </c>
      <c r="AN8" s="10" t="s">
        <v>24</v>
      </c>
      <c r="AO8" s="10">
        <f t="shared" si="13"/>
        <v>0</v>
      </c>
      <c r="AP8" s="10" t="s">
        <v>24</v>
      </c>
      <c r="AQ8" s="10">
        <f t="shared" si="14"/>
        <v>0</v>
      </c>
      <c r="AR8" s="107">
        <v>0</v>
      </c>
      <c r="AS8" s="107">
        <v>0</v>
      </c>
      <c r="AT8" s="107">
        <f t="shared" si="15"/>
        <v>0</v>
      </c>
      <c r="AU8" s="107">
        <v>33</v>
      </c>
      <c r="AV8" s="107">
        <v>12</v>
      </c>
      <c r="AW8" s="107">
        <v>0</v>
      </c>
      <c r="AX8" s="107"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40" t="s">
        <v>87</v>
      </c>
      <c r="B9" s="18">
        <v>198</v>
      </c>
      <c r="C9" s="18">
        <v>4.5</v>
      </c>
      <c r="D9" s="18"/>
      <c r="E9" s="18" t="s">
        <v>158</v>
      </c>
      <c r="F9" s="19" t="s">
        <v>25</v>
      </c>
      <c r="G9" s="19">
        <f t="shared" si="0"/>
        <v>0</v>
      </c>
      <c r="H9" s="19" t="s">
        <v>24</v>
      </c>
      <c r="I9" s="19">
        <f t="shared" si="1"/>
        <v>0</v>
      </c>
      <c r="J9" s="19" t="s">
        <v>24</v>
      </c>
      <c r="K9" s="19">
        <f t="shared" si="2"/>
        <v>0</v>
      </c>
      <c r="L9" s="19" t="s">
        <v>24</v>
      </c>
      <c r="M9" s="19">
        <f t="shared" si="3"/>
        <v>0</v>
      </c>
      <c r="N9" s="20">
        <f t="shared" si="24"/>
        <v>1</v>
      </c>
      <c r="O9" s="20">
        <f t="shared" si="4"/>
        <v>0</v>
      </c>
      <c r="P9" s="20">
        <v>0</v>
      </c>
      <c r="Q9" s="20"/>
      <c r="R9" s="20">
        <v>0</v>
      </c>
      <c r="S9" s="20"/>
      <c r="T9" s="20"/>
      <c r="U9" s="20"/>
      <c r="V9" s="20"/>
      <c r="W9" s="20">
        <v>0</v>
      </c>
      <c r="X9" s="136" t="s">
        <v>24</v>
      </c>
      <c r="Y9" s="136">
        <f t="shared" si="5"/>
        <v>0</v>
      </c>
      <c r="Z9" s="136" t="s">
        <v>24</v>
      </c>
      <c r="AA9" s="136">
        <f t="shared" si="6"/>
        <v>0</v>
      </c>
      <c r="AB9" s="10" t="s">
        <v>25</v>
      </c>
      <c r="AC9" s="10">
        <f t="shared" si="7"/>
        <v>891</v>
      </c>
      <c r="AD9" s="10" t="s">
        <v>24</v>
      </c>
      <c r="AE9" s="10">
        <f t="shared" si="8"/>
        <v>0</v>
      </c>
      <c r="AF9" s="10">
        <v>0</v>
      </c>
      <c r="AG9" s="10">
        <v>0</v>
      </c>
      <c r="AH9" s="21">
        <v>0</v>
      </c>
      <c r="AI9" s="21">
        <f>B9-P9-R9</f>
        <v>198</v>
      </c>
      <c r="AJ9" s="22">
        <f t="shared" si="9"/>
        <v>891</v>
      </c>
      <c r="AK9" s="22">
        <f t="shared" si="10"/>
        <v>0</v>
      </c>
      <c r="AL9" s="22">
        <f t="shared" si="11"/>
        <v>0</v>
      </c>
      <c r="AM9" s="22">
        <f t="shared" si="12"/>
        <v>198</v>
      </c>
      <c r="AN9" s="10" t="s">
        <v>24</v>
      </c>
      <c r="AO9" s="10">
        <f t="shared" si="13"/>
        <v>0</v>
      </c>
      <c r="AP9" s="10" t="s">
        <v>24</v>
      </c>
      <c r="AQ9" s="10">
        <f t="shared" si="14"/>
        <v>0</v>
      </c>
      <c r="AR9" s="107">
        <v>0</v>
      </c>
      <c r="AS9" s="107">
        <v>0</v>
      </c>
      <c r="AT9" s="107">
        <f t="shared" si="15"/>
        <v>0</v>
      </c>
      <c r="AU9" s="107">
        <v>0</v>
      </c>
      <c r="AV9" s="107"/>
      <c r="AW9" s="107">
        <v>0</v>
      </c>
      <c r="AX9" s="107">
        <v>0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40" t="s">
        <v>88</v>
      </c>
      <c r="B10" s="18">
        <v>318</v>
      </c>
      <c r="C10" s="18">
        <v>4.5</v>
      </c>
      <c r="D10" s="18"/>
      <c r="E10" s="18" t="s">
        <v>158</v>
      </c>
      <c r="F10" s="19" t="s">
        <v>25</v>
      </c>
      <c r="G10" s="19">
        <f t="shared" si="0"/>
        <v>1431</v>
      </c>
      <c r="H10" s="19" t="s">
        <v>24</v>
      </c>
      <c r="I10" s="19">
        <f t="shared" si="1"/>
        <v>0</v>
      </c>
      <c r="J10" s="19" t="s">
        <v>24</v>
      </c>
      <c r="K10" s="19">
        <f t="shared" si="2"/>
        <v>0</v>
      </c>
      <c r="L10" s="19" t="s">
        <v>24</v>
      </c>
      <c r="M10" s="19">
        <f t="shared" si="3"/>
        <v>0</v>
      </c>
      <c r="N10" s="20">
        <f t="shared" si="24"/>
        <v>1</v>
      </c>
      <c r="O10" s="20">
        <f t="shared" si="4"/>
        <v>318</v>
      </c>
      <c r="P10" s="20">
        <v>293</v>
      </c>
      <c r="Q10" s="20"/>
      <c r="R10" s="20">
        <v>322</v>
      </c>
      <c r="S10" s="20"/>
      <c r="T10" s="20"/>
      <c r="U10" s="20"/>
      <c r="V10" s="20"/>
      <c r="W10" s="20">
        <v>0</v>
      </c>
      <c r="X10" s="136" t="s">
        <v>24</v>
      </c>
      <c r="Y10" s="136">
        <f t="shared" si="5"/>
        <v>0</v>
      </c>
      <c r="Z10" s="136" t="s">
        <v>24</v>
      </c>
      <c r="AA10" s="136">
        <f t="shared" si="6"/>
        <v>0</v>
      </c>
      <c r="AB10" s="10" t="s">
        <v>25</v>
      </c>
      <c r="AC10" s="10">
        <f t="shared" si="7"/>
        <v>1431</v>
      </c>
      <c r="AD10" s="10" t="s">
        <v>24</v>
      </c>
      <c r="AE10" s="10">
        <f t="shared" si="8"/>
        <v>0</v>
      </c>
      <c r="AF10" s="10">
        <v>9</v>
      </c>
      <c r="AG10" s="10">
        <v>0</v>
      </c>
      <c r="AH10" s="21">
        <v>269</v>
      </c>
      <c r="AI10" s="21">
        <v>0</v>
      </c>
      <c r="AJ10" s="22">
        <f t="shared" si="9"/>
        <v>0</v>
      </c>
      <c r="AK10" s="22">
        <f t="shared" si="10"/>
        <v>0</v>
      </c>
      <c r="AL10" s="22">
        <f t="shared" si="11"/>
        <v>0</v>
      </c>
      <c r="AM10" s="22">
        <f t="shared" si="12"/>
        <v>0</v>
      </c>
      <c r="AN10" s="10" t="s">
        <v>24</v>
      </c>
      <c r="AO10" s="10">
        <f t="shared" si="13"/>
        <v>0</v>
      </c>
      <c r="AP10" s="10" t="s">
        <v>24</v>
      </c>
      <c r="AQ10" s="10">
        <f t="shared" si="14"/>
        <v>0</v>
      </c>
      <c r="AR10" s="107">
        <v>0</v>
      </c>
      <c r="AS10" s="107">
        <v>0</v>
      </c>
      <c r="AT10" s="107">
        <f t="shared" si="15"/>
        <v>0</v>
      </c>
      <c r="AU10" s="107">
        <v>0</v>
      </c>
      <c r="AV10" s="107"/>
      <c r="AW10" s="107">
        <v>0</v>
      </c>
      <c r="AX10" s="107"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74" customFormat="1" ht="15" customHeight="1" x14ac:dyDescent="0.25">
      <c r="A11" s="40" t="s">
        <v>89</v>
      </c>
      <c r="B11" s="18">
        <v>44</v>
      </c>
      <c r="C11" s="18">
        <v>3.5</v>
      </c>
      <c r="D11" s="18"/>
      <c r="E11" s="18" t="s">
        <v>158</v>
      </c>
      <c r="F11" s="19" t="s">
        <v>25</v>
      </c>
      <c r="G11" s="19">
        <f t="shared" si="0"/>
        <v>0</v>
      </c>
      <c r="H11" s="19" t="s">
        <v>24</v>
      </c>
      <c r="I11" s="19">
        <f t="shared" si="1"/>
        <v>0</v>
      </c>
      <c r="J11" s="19" t="s">
        <v>24</v>
      </c>
      <c r="K11" s="19">
        <f t="shared" si="2"/>
        <v>0</v>
      </c>
      <c r="L11" s="19" t="s">
        <v>24</v>
      </c>
      <c r="M11" s="19">
        <f t="shared" si="3"/>
        <v>0</v>
      </c>
      <c r="N11" s="20">
        <f t="shared" si="24"/>
        <v>1</v>
      </c>
      <c r="O11" s="20">
        <f t="shared" si="4"/>
        <v>0</v>
      </c>
      <c r="P11" s="20">
        <v>0</v>
      </c>
      <c r="Q11" s="20"/>
      <c r="R11" s="20">
        <v>0</v>
      </c>
      <c r="S11" s="20"/>
      <c r="T11" s="20"/>
      <c r="U11" s="20"/>
      <c r="V11" s="20"/>
      <c r="W11" s="20">
        <v>0</v>
      </c>
      <c r="X11" s="136" t="s">
        <v>24</v>
      </c>
      <c r="Y11" s="136">
        <f t="shared" si="5"/>
        <v>0</v>
      </c>
      <c r="Z11" s="136" t="s">
        <v>24</v>
      </c>
      <c r="AA11" s="136">
        <f t="shared" si="6"/>
        <v>0</v>
      </c>
      <c r="AB11" s="10" t="s">
        <v>25</v>
      </c>
      <c r="AC11" s="10">
        <f t="shared" si="7"/>
        <v>154</v>
      </c>
      <c r="AD11" s="10" t="s">
        <v>24</v>
      </c>
      <c r="AE11" s="10">
        <f t="shared" si="8"/>
        <v>0</v>
      </c>
      <c r="AF11" s="10">
        <v>0</v>
      </c>
      <c r="AG11" s="10">
        <v>0</v>
      </c>
      <c r="AH11" s="21">
        <v>31</v>
      </c>
      <c r="AI11" s="21">
        <f>B11-P11-R11</f>
        <v>44</v>
      </c>
      <c r="AJ11" s="22">
        <f t="shared" si="9"/>
        <v>154</v>
      </c>
      <c r="AK11" s="22">
        <f t="shared" si="10"/>
        <v>0</v>
      </c>
      <c r="AL11" s="22">
        <f t="shared" si="11"/>
        <v>0</v>
      </c>
      <c r="AM11" s="22">
        <f t="shared" si="12"/>
        <v>44</v>
      </c>
      <c r="AN11" s="10" t="s">
        <v>24</v>
      </c>
      <c r="AO11" s="10">
        <f t="shared" si="13"/>
        <v>0</v>
      </c>
      <c r="AP11" s="10" t="s">
        <v>24</v>
      </c>
      <c r="AQ11" s="10">
        <f t="shared" si="14"/>
        <v>0</v>
      </c>
      <c r="AR11" s="107">
        <v>0</v>
      </c>
      <c r="AS11" s="107">
        <v>0</v>
      </c>
      <c r="AT11" s="107">
        <f t="shared" si="15"/>
        <v>0</v>
      </c>
      <c r="AU11" s="107">
        <v>0</v>
      </c>
      <c r="AV11" s="107"/>
      <c r="AW11" s="107">
        <v>0</v>
      </c>
      <c r="AX11" s="107">
        <v>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74" customFormat="1" ht="15" customHeight="1" x14ac:dyDescent="0.25">
      <c r="A12" s="40" t="s">
        <v>90</v>
      </c>
      <c r="B12" s="18">
        <v>121</v>
      </c>
      <c r="C12" s="18">
        <v>4</v>
      </c>
      <c r="D12" s="18"/>
      <c r="E12" s="18" t="s">
        <v>158</v>
      </c>
      <c r="F12" s="19" t="s">
        <v>25</v>
      </c>
      <c r="G12" s="19">
        <f t="shared" si="0"/>
        <v>0</v>
      </c>
      <c r="H12" s="19" t="s">
        <v>24</v>
      </c>
      <c r="I12" s="19">
        <f t="shared" si="1"/>
        <v>0</v>
      </c>
      <c r="J12" s="19" t="s">
        <v>24</v>
      </c>
      <c r="K12" s="19">
        <f t="shared" si="2"/>
        <v>0</v>
      </c>
      <c r="L12" s="19" t="s">
        <v>24</v>
      </c>
      <c r="M12" s="19">
        <f t="shared" si="3"/>
        <v>0</v>
      </c>
      <c r="N12" s="20">
        <f t="shared" si="24"/>
        <v>1</v>
      </c>
      <c r="O12" s="20">
        <f t="shared" si="4"/>
        <v>0</v>
      </c>
      <c r="P12" s="20">
        <v>0</v>
      </c>
      <c r="Q12" s="20"/>
      <c r="R12" s="20">
        <v>0</v>
      </c>
      <c r="S12" s="20"/>
      <c r="T12" s="20"/>
      <c r="U12" s="20"/>
      <c r="V12" s="20"/>
      <c r="W12" s="20">
        <v>100</v>
      </c>
      <c r="X12" s="136" t="s">
        <v>24</v>
      </c>
      <c r="Y12" s="136">
        <f t="shared" si="5"/>
        <v>0</v>
      </c>
      <c r="Z12" s="136" t="s">
        <v>24</v>
      </c>
      <c r="AA12" s="136">
        <f t="shared" si="6"/>
        <v>0</v>
      </c>
      <c r="AB12" s="10" t="s">
        <v>25</v>
      </c>
      <c r="AC12" s="10">
        <f t="shared" si="7"/>
        <v>484</v>
      </c>
      <c r="AD12" s="10" t="s">
        <v>24</v>
      </c>
      <c r="AE12" s="10">
        <f t="shared" si="8"/>
        <v>0</v>
      </c>
      <c r="AF12" s="10">
        <v>1</v>
      </c>
      <c r="AG12" s="10">
        <v>0</v>
      </c>
      <c r="AH12" s="21">
        <v>0</v>
      </c>
      <c r="AI12" s="21">
        <f>B12-P12-R12</f>
        <v>121</v>
      </c>
      <c r="AJ12" s="22">
        <f t="shared" si="9"/>
        <v>484</v>
      </c>
      <c r="AK12" s="22">
        <f t="shared" si="10"/>
        <v>0</v>
      </c>
      <c r="AL12" s="22">
        <f t="shared" si="11"/>
        <v>0</v>
      </c>
      <c r="AM12" s="22">
        <f t="shared" si="12"/>
        <v>121</v>
      </c>
      <c r="AN12" s="10" t="s">
        <v>24</v>
      </c>
      <c r="AO12" s="10">
        <f t="shared" si="13"/>
        <v>0</v>
      </c>
      <c r="AP12" s="10" t="s">
        <v>24</v>
      </c>
      <c r="AQ12" s="10">
        <f t="shared" si="14"/>
        <v>0</v>
      </c>
      <c r="AR12" s="107">
        <v>0</v>
      </c>
      <c r="AS12" s="107">
        <v>0</v>
      </c>
      <c r="AT12" s="107">
        <f t="shared" si="15"/>
        <v>0</v>
      </c>
      <c r="AU12" s="107">
        <v>0</v>
      </c>
      <c r="AV12" s="107"/>
      <c r="AW12" s="107">
        <v>0</v>
      </c>
      <c r="AX12" s="107">
        <v>0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s="74" customFormat="1" ht="15" customHeight="1" x14ac:dyDescent="0.25">
      <c r="A13" s="40" t="s">
        <v>91</v>
      </c>
      <c r="B13" s="18">
        <v>577</v>
      </c>
      <c r="C13" s="18">
        <v>4.5</v>
      </c>
      <c r="D13" s="18"/>
      <c r="E13" s="18" t="s">
        <v>158</v>
      </c>
      <c r="F13" s="19" t="s">
        <v>25</v>
      </c>
      <c r="G13" s="19">
        <f t="shared" si="0"/>
        <v>2596.5</v>
      </c>
      <c r="H13" s="19" t="s">
        <v>24</v>
      </c>
      <c r="I13" s="19">
        <f t="shared" si="1"/>
        <v>0</v>
      </c>
      <c r="J13" s="19" t="s">
        <v>24</v>
      </c>
      <c r="K13" s="19">
        <f t="shared" si="2"/>
        <v>0</v>
      </c>
      <c r="L13" s="19" t="s">
        <v>24</v>
      </c>
      <c r="M13" s="19">
        <f t="shared" si="3"/>
        <v>0</v>
      </c>
      <c r="N13" s="20">
        <f t="shared" si="24"/>
        <v>1</v>
      </c>
      <c r="O13" s="20">
        <f t="shared" si="4"/>
        <v>577</v>
      </c>
      <c r="P13" s="20">
        <v>577</v>
      </c>
      <c r="Q13" s="20"/>
      <c r="R13" s="20">
        <v>577</v>
      </c>
      <c r="S13" s="20"/>
      <c r="T13" s="20"/>
      <c r="U13" s="20"/>
      <c r="V13" s="20"/>
      <c r="W13" s="20">
        <v>189</v>
      </c>
      <c r="X13" s="136" t="s">
        <v>24</v>
      </c>
      <c r="Y13" s="136">
        <f t="shared" si="5"/>
        <v>0</v>
      </c>
      <c r="Z13" s="136" t="s">
        <v>24</v>
      </c>
      <c r="AA13" s="136">
        <f t="shared" si="6"/>
        <v>0</v>
      </c>
      <c r="AB13" s="10" t="s">
        <v>25</v>
      </c>
      <c r="AC13" s="10">
        <f t="shared" si="7"/>
        <v>2596.5</v>
      </c>
      <c r="AD13" s="10" t="s">
        <v>24</v>
      </c>
      <c r="AE13" s="10">
        <f t="shared" si="8"/>
        <v>0</v>
      </c>
      <c r="AF13" s="10">
        <v>4</v>
      </c>
      <c r="AG13" s="10">
        <v>0</v>
      </c>
      <c r="AH13" s="21">
        <v>253</v>
      </c>
      <c r="AI13" s="21">
        <v>0</v>
      </c>
      <c r="AJ13" s="22">
        <f t="shared" si="9"/>
        <v>0</v>
      </c>
      <c r="AK13" s="22">
        <f t="shared" si="10"/>
        <v>0</v>
      </c>
      <c r="AL13" s="22">
        <f t="shared" si="11"/>
        <v>0</v>
      </c>
      <c r="AM13" s="22">
        <f t="shared" si="12"/>
        <v>0</v>
      </c>
      <c r="AN13" s="10" t="s">
        <v>24</v>
      </c>
      <c r="AO13" s="10">
        <f t="shared" si="13"/>
        <v>0</v>
      </c>
      <c r="AP13" s="10" t="s">
        <v>24</v>
      </c>
      <c r="AQ13" s="10">
        <f t="shared" si="14"/>
        <v>0</v>
      </c>
      <c r="AR13" s="107">
        <v>0</v>
      </c>
      <c r="AS13" s="107">
        <v>0</v>
      </c>
      <c r="AT13" s="107">
        <f t="shared" si="15"/>
        <v>0</v>
      </c>
      <c r="AU13" s="107">
        <v>0</v>
      </c>
      <c r="AV13" s="107"/>
      <c r="AW13" s="107">
        <v>0</v>
      </c>
      <c r="AX13" s="107">
        <v>0</v>
      </c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</row>
    <row r="14" spans="1:367" s="74" customFormat="1" ht="15" customHeight="1" x14ac:dyDescent="0.25">
      <c r="A14" s="40" t="s">
        <v>92</v>
      </c>
      <c r="B14" s="18">
        <v>263</v>
      </c>
      <c r="C14" s="18">
        <v>4.5</v>
      </c>
      <c r="D14" s="18"/>
      <c r="E14" s="18" t="s">
        <v>158</v>
      </c>
      <c r="F14" s="19" t="s">
        <v>25</v>
      </c>
      <c r="G14" s="19">
        <f t="shared" si="0"/>
        <v>927</v>
      </c>
      <c r="H14" s="19" t="s">
        <v>24</v>
      </c>
      <c r="I14" s="19">
        <f t="shared" si="1"/>
        <v>0</v>
      </c>
      <c r="J14" s="19" t="s">
        <v>24</v>
      </c>
      <c r="K14" s="19">
        <f t="shared" si="2"/>
        <v>0</v>
      </c>
      <c r="L14" s="19" t="s">
        <v>24</v>
      </c>
      <c r="M14" s="19">
        <f t="shared" si="3"/>
        <v>0</v>
      </c>
      <c r="N14" s="20">
        <f t="shared" si="24"/>
        <v>1</v>
      </c>
      <c r="O14" s="20">
        <f t="shared" si="4"/>
        <v>206</v>
      </c>
      <c r="P14" s="20">
        <v>206</v>
      </c>
      <c r="Q14" s="20"/>
      <c r="R14" s="20">
        <v>0</v>
      </c>
      <c r="S14" s="20"/>
      <c r="T14" s="20"/>
      <c r="U14" s="20"/>
      <c r="V14" s="20"/>
      <c r="W14" s="20">
        <v>0</v>
      </c>
      <c r="X14" s="136" t="s">
        <v>24</v>
      </c>
      <c r="Y14" s="136">
        <f t="shared" si="5"/>
        <v>0</v>
      </c>
      <c r="Z14" s="136" t="s">
        <v>24</v>
      </c>
      <c r="AA14" s="136">
        <f t="shared" si="6"/>
        <v>0</v>
      </c>
      <c r="AB14" s="10" t="s">
        <v>25</v>
      </c>
      <c r="AC14" s="10">
        <f t="shared" si="7"/>
        <v>1183.5</v>
      </c>
      <c r="AD14" s="10" t="s">
        <v>24</v>
      </c>
      <c r="AE14" s="10">
        <f t="shared" si="8"/>
        <v>0</v>
      </c>
      <c r="AF14" s="10">
        <v>8</v>
      </c>
      <c r="AG14" s="10">
        <v>0</v>
      </c>
      <c r="AH14" s="21">
        <v>206</v>
      </c>
      <c r="AI14" s="21">
        <f t="shared" ref="AI14:AI19" si="25">B14-P14-R14</f>
        <v>57</v>
      </c>
      <c r="AJ14" s="22">
        <f t="shared" si="9"/>
        <v>256.5</v>
      </c>
      <c r="AK14" s="22">
        <f t="shared" si="10"/>
        <v>0</v>
      </c>
      <c r="AL14" s="22">
        <f t="shared" si="11"/>
        <v>0</v>
      </c>
      <c r="AM14" s="22">
        <f t="shared" si="12"/>
        <v>57</v>
      </c>
      <c r="AN14" s="10" t="s">
        <v>24</v>
      </c>
      <c r="AO14" s="10">
        <f t="shared" si="13"/>
        <v>0</v>
      </c>
      <c r="AP14" s="10" t="s">
        <v>24</v>
      </c>
      <c r="AQ14" s="10">
        <f t="shared" si="14"/>
        <v>0</v>
      </c>
      <c r="AR14" s="107">
        <v>0</v>
      </c>
      <c r="AS14" s="107">
        <v>0</v>
      </c>
      <c r="AT14" s="107">
        <f t="shared" si="15"/>
        <v>0</v>
      </c>
      <c r="AU14" s="107">
        <v>0</v>
      </c>
      <c r="AV14" s="107"/>
      <c r="AW14" s="107">
        <v>0</v>
      </c>
      <c r="AX14" s="107">
        <v>0</v>
      </c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</row>
    <row r="15" spans="1:367" s="74" customFormat="1" ht="15" customHeight="1" x14ac:dyDescent="0.25">
      <c r="A15" s="40" t="s">
        <v>93</v>
      </c>
      <c r="B15" s="18">
        <v>92</v>
      </c>
      <c r="C15" s="18">
        <v>4</v>
      </c>
      <c r="D15" s="18"/>
      <c r="E15" s="18" t="s">
        <v>158</v>
      </c>
      <c r="F15" s="19" t="s">
        <v>25</v>
      </c>
      <c r="G15" s="19">
        <f t="shared" si="0"/>
        <v>368</v>
      </c>
      <c r="H15" s="19" t="s">
        <v>24</v>
      </c>
      <c r="I15" s="19">
        <f t="shared" si="1"/>
        <v>0</v>
      </c>
      <c r="J15" s="19" t="s">
        <v>24</v>
      </c>
      <c r="K15" s="19">
        <f t="shared" si="2"/>
        <v>0</v>
      </c>
      <c r="L15" s="19" t="s">
        <v>24</v>
      </c>
      <c r="M15" s="19">
        <f t="shared" si="3"/>
        <v>0</v>
      </c>
      <c r="N15" s="20">
        <f t="shared" si="24"/>
        <v>1</v>
      </c>
      <c r="O15" s="20">
        <v>92</v>
      </c>
      <c r="P15" s="20">
        <v>92</v>
      </c>
      <c r="Q15" s="20"/>
      <c r="R15" s="20">
        <v>0</v>
      </c>
      <c r="S15" s="20"/>
      <c r="T15" s="20"/>
      <c r="U15" s="20"/>
      <c r="V15" s="20"/>
      <c r="W15" s="20">
        <v>0</v>
      </c>
      <c r="X15" s="136" t="s">
        <v>24</v>
      </c>
      <c r="Y15" s="136">
        <f>Y3</f>
        <v>0</v>
      </c>
      <c r="Z15" s="136" t="s">
        <v>24</v>
      </c>
      <c r="AA15" s="136">
        <f>AA3</f>
        <v>0</v>
      </c>
      <c r="AB15" s="10" t="s">
        <v>25</v>
      </c>
      <c r="AC15" s="10">
        <f t="shared" si="7"/>
        <v>368</v>
      </c>
      <c r="AD15" s="10" t="s">
        <v>24</v>
      </c>
      <c r="AE15" s="10">
        <f t="shared" si="8"/>
        <v>0</v>
      </c>
      <c r="AF15" s="10">
        <v>1</v>
      </c>
      <c r="AG15" s="10">
        <v>0</v>
      </c>
      <c r="AH15" s="21">
        <v>0</v>
      </c>
      <c r="AI15" s="21">
        <f t="shared" si="25"/>
        <v>0</v>
      </c>
      <c r="AJ15" s="22">
        <f t="shared" si="9"/>
        <v>0</v>
      </c>
      <c r="AK15" s="22">
        <f t="shared" si="10"/>
        <v>0</v>
      </c>
      <c r="AL15" s="22">
        <f t="shared" si="11"/>
        <v>0</v>
      </c>
      <c r="AM15" s="22">
        <f t="shared" si="12"/>
        <v>0</v>
      </c>
      <c r="AN15" s="10" t="s">
        <v>24</v>
      </c>
      <c r="AO15" s="10">
        <f>AO3</f>
        <v>0</v>
      </c>
      <c r="AP15" s="10" t="s">
        <v>24</v>
      </c>
      <c r="AQ15" s="10">
        <f t="shared" si="14"/>
        <v>0</v>
      </c>
      <c r="AR15" s="107">
        <v>0</v>
      </c>
      <c r="AS15" s="107">
        <v>0</v>
      </c>
      <c r="AT15" s="107">
        <f t="shared" si="15"/>
        <v>0</v>
      </c>
      <c r="AU15" s="107">
        <v>0</v>
      </c>
      <c r="AV15" s="107"/>
      <c r="AW15" s="107">
        <v>0</v>
      </c>
      <c r="AX15" s="107">
        <v>0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s="74" customFormat="1" ht="15" customHeight="1" x14ac:dyDescent="0.25">
      <c r="A16" s="40" t="s">
        <v>94</v>
      </c>
      <c r="B16" s="18">
        <v>255</v>
      </c>
      <c r="C16" s="18">
        <v>4</v>
      </c>
      <c r="D16" s="18"/>
      <c r="E16" s="18" t="s">
        <v>158</v>
      </c>
      <c r="F16" s="19" t="s">
        <v>25</v>
      </c>
      <c r="G16" s="19">
        <f t="shared" si="0"/>
        <v>0</v>
      </c>
      <c r="H16" s="19" t="s">
        <v>24</v>
      </c>
      <c r="I16" s="19">
        <f t="shared" si="1"/>
        <v>0</v>
      </c>
      <c r="J16" s="19" t="s">
        <v>24</v>
      </c>
      <c r="K16" s="19">
        <f t="shared" si="2"/>
        <v>0</v>
      </c>
      <c r="L16" s="19" t="s">
        <v>24</v>
      </c>
      <c r="M16" s="19">
        <f t="shared" si="3"/>
        <v>0</v>
      </c>
      <c r="N16" s="20">
        <f t="shared" si="24"/>
        <v>1</v>
      </c>
      <c r="O16" s="20">
        <f t="shared" si="4"/>
        <v>0</v>
      </c>
      <c r="P16" s="20">
        <v>0</v>
      </c>
      <c r="Q16" s="20"/>
      <c r="R16" s="20">
        <v>0</v>
      </c>
      <c r="S16" s="20"/>
      <c r="T16" s="20"/>
      <c r="U16" s="20"/>
      <c r="V16" s="20"/>
      <c r="W16" s="20">
        <v>0</v>
      </c>
      <c r="X16" s="136" t="s">
        <v>24</v>
      </c>
      <c r="Y16" s="136">
        <f t="shared" ref="Y16:Y22" si="26">IF(X16="tak",$C16*$B16,0)</f>
        <v>0</v>
      </c>
      <c r="Z16" s="136" t="s">
        <v>24</v>
      </c>
      <c r="AA16" s="136">
        <f t="shared" ref="AA16:AA22" si="27">IF(Z16="tak",$C16*$B16,0)</f>
        <v>0</v>
      </c>
      <c r="AB16" s="10" t="s">
        <v>25</v>
      </c>
      <c r="AC16" s="10">
        <f t="shared" si="7"/>
        <v>1020</v>
      </c>
      <c r="AD16" s="10" t="s">
        <v>24</v>
      </c>
      <c r="AE16" s="10">
        <f t="shared" si="8"/>
        <v>0</v>
      </c>
      <c r="AF16" s="10">
        <v>1</v>
      </c>
      <c r="AG16" s="10">
        <v>0</v>
      </c>
      <c r="AH16" s="21">
        <v>0</v>
      </c>
      <c r="AI16" s="21">
        <f t="shared" si="25"/>
        <v>255</v>
      </c>
      <c r="AJ16" s="22">
        <f t="shared" si="9"/>
        <v>1020</v>
      </c>
      <c r="AK16" s="22">
        <f t="shared" si="10"/>
        <v>0</v>
      </c>
      <c r="AL16" s="22">
        <f t="shared" si="11"/>
        <v>0</v>
      </c>
      <c r="AM16" s="22">
        <f t="shared" si="12"/>
        <v>255</v>
      </c>
      <c r="AN16" s="10" t="s">
        <v>24</v>
      </c>
      <c r="AO16" s="10">
        <f t="shared" si="13"/>
        <v>0</v>
      </c>
      <c r="AP16" s="10" t="s">
        <v>24</v>
      </c>
      <c r="AQ16" s="10">
        <f t="shared" si="14"/>
        <v>0</v>
      </c>
      <c r="AR16" s="107">
        <v>0</v>
      </c>
      <c r="AS16" s="107">
        <v>0</v>
      </c>
      <c r="AT16" s="107">
        <f t="shared" si="15"/>
        <v>0</v>
      </c>
      <c r="AU16" s="107">
        <v>0</v>
      </c>
      <c r="AV16" s="107"/>
      <c r="AW16" s="107">
        <v>0</v>
      </c>
      <c r="AX16" s="107">
        <v>0</v>
      </c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</row>
    <row r="17" spans="1:367" s="74" customFormat="1" ht="15" customHeight="1" x14ac:dyDescent="0.25">
      <c r="A17" s="40" t="s">
        <v>95</v>
      </c>
      <c r="B17" s="18">
        <v>67</v>
      </c>
      <c r="C17" s="18">
        <v>4</v>
      </c>
      <c r="D17" s="18"/>
      <c r="E17" s="18" t="s">
        <v>158</v>
      </c>
      <c r="F17" s="19" t="s">
        <v>25</v>
      </c>
      <c r="G17" s="19">
        <f t="shared" si="0"/>
        <v>268</v>
      </c>
      <c r="H17" s="19" t="s">
        <v>24</v>
      </c>
      <c r="I17" s="19">
        <f t="shared" si="1"/>
        <v>0</v>
      </c>
      <c r="J17" s="19" t="s">
        <v>24</v>
      </c>
      <c r="K17" s="19">
        <f t="shared" si="2"/>
        <v>0</v>
      </c>
      <c r="L17" s="19" t="s">
        <v>24</v>
      </c>
      <c r="M17" s="19">
        <f t="shared" si="3"/>
        <v>0</v>
      </c>
      <c r="N17" s="20">
        <f t="shared" si="24"/>
        <v>1</v>
      </c>
      <c r="O17" s="20">
        <f t="shared" si="4"/>
        <v>67</v>
      </c>
      <c r="P17" s="20">
        <v>67</v>
      </c>
      <c r="Q17" s="20"/>
      <c r="R17" s="20">
        <v>0</v>
      </c>
      <c r="S17" s="20"/>
      <c r="T17" s="20"/>
      <c r="U17" s="20"/>
      <c r="V17" s="20"/>
      <c r="W17" s="20">
        <v>65</v>
      </c>
      <c r="X17" s="136" t="s">
        <v>24</v>
      </c>
      <c r="Y17" s="136">
        <f t="shared" si="26"/>
        <v>0</v>
      </c>
      <c r="Z17" s="136" t="s">
        <v>24</v>
      </c>
      <c r="AA17" s="136">
        <f t="shared" si="27"/>
        <v>0</v>
      </c>
      <c r="AB17" s="10" t="s">
        <v>25</v>
      </c>
      <c r="AC17" s="10">
        <f t="shared" si="7"/>
        <v>268</v>
      </c>
      <c r="AD17" s="10" t="s">
        <v>24</v>
      </c>
      <c r="AE17" s="10">
        <f t="shared" si="8"/>
        <v>0</v>
      </c>
      <c r="AF17" s="10">
        <v>4</v>
      </c>
      <c r="AG17" s="10">
        <v>3</v>
      </c>
      <c r="AH17" s="21">
        <v>0</v>
      </c>
      <c r="AI17" s="21">
        <f t="shared" si="25"/>
        <v>0</v>
      </c>
      <c r="AJ17" s="22">
        <f t="shared" si="9"/>
        <v>0</v>
      </c>
      <c r="AK17" s="22">
        <f t="shared" si="10"/>
        <v>0</v>
      </c>
      <c r="AL17" s="22">
        <f t="shared" si="11"/>
        <v>0</v>
      </c>
      <c r="AM17" s="22">
        <f t="shared" si="12"/>
        <v>0</v>
      </c>
      <c r="AN17" s="10" t="s">
        <v>24</v>
      </c>
      <c r="AO17" s="10">
        <f t="shared" si="13"/>
        <v>0</v>
      </c>
      <c r="AP17" s="10" t="s">
        <v>24</v>
      </c>
      <c r="AQ17" s="10">
        <f t="shared" si="14"/>
        <v>0</v>
      </c>
      <c r="AR17" s="107">
        <v>0</v>
      </c>
      <c r="AS17" s="107">
        <v>0</v>
      </c>
      <c r="AT17" s="107">
        <f t="shared" si="15"/>
        <v>0</v>
      </c>
      <c r="AU17" s="107">
        <v>0</v>
      </c>
      <c r="AV17" s="107"/>
      <c r="AW17" s="107">
        <v>0</v>
      </c>
      <c r="AX17" s="107">
        <v>0</v>
      </c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</row>
    <row r="18" spans="1:367" s="74" customFormat="1" ht="15" customHeight="1" x14ac:dyDescent="0.25">
      <c r="A18" s="40" t="s">
        <v>96</v>
      </c>
      <c r="B18" s="18">
        <v>76</v>
      </c>
      <c r="C18" s="18">
        <v>4</v>
      </c>
      <c r="D18" s="18"/>
      <c r="E18" s="18" t="s">
        <v>158</v>
      </c>
      <c r="F18" s="19" t="s">
        <v>25</v>
      </c>
      <c r="G18" s="19">
        <f t="shared" si="0"/>
        <v>304</v>
      </c>
      <c r="H18" s="19" t="s">
        <v>24</v>
      </c>
      <c r="I18" s="19">
        <f t="shared" si="1"/>
        <v>0</v>
      </c>
      <c r="J18" s="19" t="s">
        <v>24</v>
      </c>
      <c r="K18" s="19">
        <f t="shared" si="2"/>
        <v>0</v>
      </c>
      <c r="L18" s="19" t="s">
        <v>24</v>
      </c>
      <c r="M18" s="19">
        <f t="shared" si="3"/>
        <v>0</v>
      </c>
      <c r="N18" s="20">
        <f t="shared" si="24"/>
        <v>1</v>
      </c>
      <c r="O18" s="20">
        <f t="shared" si="4"/>
        <v>76</v>
      </c>
      <c r="P18" s="20">
        <f>B18</f>
        <v>76</v>
      </c>
      <c r="Q18" s="20"/>
      <c r="R18" s="20">
        <v>0</v>
      </c>
      <c r="S18" s="20"/>
      <c r="T18" s="20"/>
      <c r="U18" s="20"/>
      <c r="V18" s="20"/>
      <c r="W18" s="20">
        <v>0</v>
      </c>
      <c r="X18" s="136" t="s">
        <v>24</v>
      </c>
      <c r="Y18" s="136">
        <f t="shared" si="26"/>
        <v>0</v>
      </c>
      <c r="Z18" s="136" t="s">
        <v>24</v>
      </c>
      <c r="AA18" s="136">
        <f t="shared" si="27"/>
        <v>0</v>
      </c>
      <c r="AB18" s="10" t="s">
        <v>25</v>
      </c>
      <c r="AC18" s="10">
        <f t="shared" si="7"/>
        <v>304</v>
      </c>
      <c r="AD18" s="10" t="s">
        <v>24</v>
      </c>
      <c r="AE18" s="10">
        <f t="shared" si="8"/>
        <v>0</v>
      </c>
      <c r="AF18" s="10">
        <v>4</v>
      </c>
      <c r="AG18" s="10">
        <v>0</v>
      </c>
      <c r="AH18" s="21">
        <v>0</v>
      </c>
      <c r="AI18" s="21">
        <f t="shared" si="25"/>
        <v>0</v>
      </c>
      <c r="AJ18" s="22">
        <f t="shared" si="9"/>
        <v>0</v>
      </c>
      <c r="AK18" s="22">
        <f t="shared" si="10"/>
        <v>0</v>
      </c>
      <c r="AL18" s="22">
        <f t="shared" si="11"/>
        <v>0</v>
      </c>
      <c r="AM18" s="22">
        <f t="shared" si="12"/>
        <v>0</v>
      </c>
      <c r="AN18" s="10" t="s">
        <v>24</v>
      </c>
      <c r="AO18" s="10">
        <f t="shared" si="13"/>
        <v>0</v>
      </c>
      <c r="AP18" s="10" t="s">
        <v>24</v>
      </c>
      <c r="AQ18" s="10">
        <f t="shared" si="14"/>
        <v>0</v>
      </c>
      <c r="AR18" s="107">
        <v>0</v>
      </c>
      <c r="AS18" s="107">
        <v>0</v>
      </c>
      <c r="AT18" s="107">
        <f t="shared" si="15"/>
        <v>0</v>
      </c>
      <c r="AU18" s="107">
        <v>0</v>
      </c>
      <c r="AV18" s="107"/>
      <c r="AW18" s="107">
        <v>0</v>
      </c>
      <c r="AX18" s="107">
        <v>0</v>
      </c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</row>
    <row r="19" spans="1:367" s="74" customFormat="1" ht="15" customHeight="1" x14ac:dyDescent="0.25">
      <c r="A19" s="40" t="s">
        <v>97</v>
      </c>
      <c r="B19" s="18">
        <v>165</v>
      </c>
      <c r="C19" s="18">
        <v>4.5</v>
      </c>
      <c r="D19" s="18"/>
      <c r="E19" s="18" t="s">
        <v>158</v>
      </c>
      <c r="F19" s="19" t="s">
        <v>25</v>
      </c>
      <c r="G19" s="19">
        <f t="shared" si="0"/>
        <v>715.5</v>
      </c>
      <c r="H19" s="19" t="s">
        <v>24</v>
      </c>
      <c r="I19" s="19">
        <f t="shared" si="1"/>
        <v>0</v>
      </c>
      <c r="J19" s="19" t="s">
        <v>24</v>
      </c>
      <c r="K19" s="19">
        <f t="shared" si="2"/>
        <v>0</v>
      </c>
      <c r="L19" s="19" t="s">
        <v>24</v>
      </c>
      <c r="M19" s="19">
        <f t="shared" si="3"/>
        <v>0</v>
      </c>
      <c r="N19" s="20">
        <f t="shared" si="24"/>
        <v>1</v>
      </c>
      <c r="O19" s="20">
        <f t="shared" si="4"/>
        <v>159</v>
      </c>
      <c r="P19" s="20">
        <v>159</v>
      </c>
      <c r="Q19" s="20"/>
      <c r="R19" s="20">
        <v>0</v>
      </c>
      <c r="S19" s="20">
        <v>1</v>
      </c>
      <c r="T19" s="20"/>
      <c r="U19" s="20"/>
      <c r="V19" s="20"/>
      <c r="W19" s="20">
        <v>165</v>
      </c>
      <c r="X19" s="136" t="s">
        <v>24</v>
      </c>
      <c r="Y19" s="136">
        <f t="shared" si="26"/>
        <v>0</v>
      </c>
      <c r="Z19" s="136" t="s">
        <v>24</v>
      </c>
      <c r="AA19" s="136">
        <f t="shared" si="27"/>
        <v>0</v>
      </c>
      <c r="AB19" s="10" t="s">
        <v>25</v>
      </c>
      <c r="AC19" s="10">
        <f t="shared" si="7"/>
        <v>742.5</v>
      </c>
      <c r="AD19" s="10" t="s">
        <v>24</v>
      </c>
      <c r="AE19" s="10">
        <f t="shared" si="8"/>
        <v>0</v>
      </c>
      <c r="AF19" s="10">
        <v>1</v>
      </c>
      <c r="AG19" s="10">
        <v>0</v>
      </c>
      <c r="AH19" s="21">
        <v>0</v>
      </c>
      <c r="AI19" s="21">
        <f t="shared" si="25"/>
        <v>6</v>
      </c>
      <c r="AJ19" s="22">
        <f t="shared" si="9"/>
        <v>27</v>
      </c>
      <c r="AK19" s="22">
        <f t="shared" si="10"/>
        <v>0</v>
      </c>
      <c r="AL19" s="22">
        <f t="shared" si="11"/>
        <v>0</v>
      </c>
      <c r="AM19" s="22">
        <f t="shared" si="12"/>
        <v>6</v>
      </c>
      <c r="AN19" s="10" t="s">
        <v>24</v>
      </c>
      <c r="AO19" s="10">
        <f t="shared" si="13"/>
        <v>0</v>
      </c>
      <c r="AP19" s="10" t="s">
        <v>24</v>
      </c>
      <c r="AQ19" s="10">
        <f t="shared" si="14"/>
        <v>0</v>
      </c>
      <c r="AR19" s="107">
        <v>0</v>
      </c>
      <c r="AS19" s="107">
        <v>0</v>
      </c>
      <c r="AT19" s="107">
        <f t="shared" si="15"/>
        <v>0</v>
      </c>
      <c r="AU19" s="107">
        <v>0</v>
      </c>
      <c r="AV19" s="107"/>
      <c r="AW19" s="107">
        <v>0</v>
      </c>
      <c r="AX19" s="107">
        <v>0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</row>
    <row r="20" spans="1:367" s="74" customFormat="1" ht="15" customHeight="1" x14ac:dyDescent="0.25">
      <c r="A20" s="40" t="s">
        <v>98</v>
      </c>
      <c r="B20" s="18">
        <v>44</v>
      </c>
      <c r="C20" s="18">
        <v>3.5</v>
      </c>
      <c r="D20" s="18"/>
      <c r="E20" s="18" t="s">
        <v>158</v>
      </c>
      <c r="F20" s="19" t="s">
        <v>25</v>
      </c>
      <c r="G20" s="19">
        <f t="shared" si="0"/>
        <v>154</v>
      </c>
      <c r="H20" s="19" t="s">
        <v>24</v>
      </c>
      <c r="I20" s="19">
        <f t="shared" si="1"/>
        <v>0</v>
      </c>
      <c r="J20" s="19" t="s">
        <v>24</v>
      </c>
      <c r="K20" s="19">
        <f t="shared" si="2"/>
        <v>0</v>
      </c>
      <c r="L20" s="19" t="s">
        <v>24</v>
      </c>
      <c r="M20" s="19">
        <f t="shared" si="3"/>
        <v>0</v>
      </c>
      <c r="N20" s="20">
        <v>0</v>
      </c>
      <c r="O20" s="20">
        <f t="shared" si="4"/>
        <v>0</v>
      </c>
      <c r="P20" s="20">
        <v>44</v>
      </c>
      <c r="Q20" s="20"/>
      <c r="R20" s="20">
        <v>0</v>
      </c>
      <c r="S20" s="20"/>
      <c r="T20" s="20"/>
      <c r="U20" s="20"/>
      <c r="V20" s="20"/>
      <c r="W20" s="20">
        <v>0</v>
      </c>
      <c r="X20" s="136" t="s">
        <v>24</v>
      </c>
      <c r="Y20" s="136">
        <f t="shared" si="26"/>
        <v>0</v>
      </c>
      <c r="Z20" s="136" t="s">
        <v>24</v>
      </c>
      <c r="AA20" s="136">
        <f t="shared" si="27"/>
        <v>0</v>
      </c>
      <c r="AB20" s="10" t="s">
        <v>24</v>
      </c>
      <c r="AC20" s="10">
        <f t="shared" si="7"/>
        <v>0</v>
      </c>
      <c r="AD20" s="10" t="s">
        <v>24</v>
      </c>
      <c r="AE20" s="10">
        <f t="shared" si="8"/>
        <v>0</v>
      </c>
      <c r="AF20" s="10">
        <v>0</v>
      </c>
      <c r="AG20" s="10">
        <v>0</v>
      </c>
      <c r="AH20" s="21">
        <v>0</v>
      </c>
      <c r="AI20" s="21">
        <v>0</v>
      </c>
      <c r="AJ20" s="22">
        <f t="shared" si="9"/>
        <v>0</v>
      </c>
      <c r="AK20" s="22">
        <f t="shared" si="10"/>
        <v>0</v>
      </c>
      <c r="AL20" s="22">
        <f t="shared" si="11"/>
        <v>0</v>
      </c>
      <c r="AM20" s="22">
        <f t="shared" si="12"/>
        <v>0</v>
      </c>
      <c r="AN20" s="10" t="s">
        <v>24</v>
      </c>
      <c r="AO20" s="10">
        <f t="shared" si="13"/>
        <v>0</v>
      </c>
      <c r="AP20" s="10" t="s">
        <v>24</v>
      </c>
      <c r="AQ20" s="10">
        <f t="shared" si="14"/>
        <v>0</v>
      </c>
      <c r="AR20" s="107">
        <v>0</v>
      </c>
      <c r="AS20" s="107">
        <v>0</v>
      </c>
      <c r="AT20" s="107">
        <f t="shared" ref="AT20" si="28">AR20*AS20</f>
        <v>0</v>
      </c>
      <c r="AU20" s="107">
        <v>0</v>
      </c>
      <c r="AV20" s="107"/>
      <c r="AW20" s="107">
        <v>0</v>
      </c>
      <c r="AX20" s="107">
        <v>0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</row>
    <row r="21" spans="1:367" s="74" customFormat="1" ht="15" customHeight="1" x14ac:dyDescent="0.25">
      <c r="A21" s="40" t="s">
        <v>99</v>
      </c>
      <c r="B21" s="18">
        <v>111</v>
      </c>
      <c r="C21" s="18">
        <v>4</v>
      </c>
      <c r="D21" s="18"/>
      <c r="E21" s="18" t="s">
        <v>158</v>
      </c>
      <c r="F21" s="19" t="s">
        <v>25</v>
      </c>
      <c r="G21" s="19">
        <f t="shared" si="0"/>
        <v>444</v>
      </c>
      <c r="H21" s="19" t="s">
        <v>24</v>
      </c>
      <c r="I21" s="19">
        <f t="shared" si="1"/>
        <v>0</v>
      </c>
      <c r="J21" s="19" t="s">
        <v>24</v>
      </c>
      <c r="K21" s="19">
        <f t="shared" si="2"/>
        <v>0</v>
      </c>
      <c r="L21" s="19" t="s">
        <v>24</v>
      </c>
      <c r="M21" s="19">
        <f t="shared" si="3"/>
        <v>0</v>
      </c>
      <c r="N21" s="20">
        <f>IF(AD21="tak",1*0.5,IF(AR21&gt;0,1*0.5,2*0.5))</f>
        <v>1</v>
      </c>
      <c r="O21" s="20">
        <f t="shared" si="4"/>
        <v>111</v>
      </c>
      <c r="P21" s="20">
        <v>111</v>
      </c>
      <c r="Q21" s="20"/>
      <c r="R21" s="20">
        <v>0</v>
      </c>
      <c r="S21" s="20"/>
      <c r="T21" s="20"/>
      <c r="U21" s="20"/>
      <c r="V21" s="20"/>
      <c r="W21" s="20">
        <v>0</v>
      </c>
      <c r="X21" s="136" t="s">
        <v>24</v>
      </c>
      <c r="Y21" s="136">
        <f t="shared" si="26"/>
        <v>0</v>
      </c>
      <c r="Z21" s="136" t="s">
        <v>24</v>
      </c>
      <c r="AA21" s="136">
        <f t="shared" si="27"/>
        <v>0</v>
      </c>
      <c r="AB21" s="10" t="s">
        <v>25</v>
      </c>
      <c r="AC21" s="10">
        <f t="shared" si="7"/>
        <v>444</v>
      </c>
      <c r="AD21" s="10" t="s">
        <v>24</v>
      </c>
      <c r="AE21" s="10">
        <f>IF(AD21="tak",1.5*$B21,0)</f>
        <v>0</v>
      </c>
      <c r="AF21" s="10">
        <v>0</v>
      </c>
      <c r="AG21" s="10">
        <v>0</v>
      </c>
      <c r="AH21" s="21">
        <v>0</v>
      </c>
      <c r="AI21" s="21">
        <f>B21-P21-R21</f>
        <v>0</v>
      </c>
      <c r="AJ21" s="22">
        <f t="shared" si="9"/>
        <v>0</v>
      </c>
      <c r="AK21" s="22">
        <f t="shared" si="10"/>
        <v>0</v>
      </c>
      <c r="AL21" s="22">
        <f t="shared" si="11"/>
        <v>0</v>
      </c>
      <c r="AM21" s="22">
        <f t="shared" si="12"/>
        <v>0</v>
      </c>
      <c r="AN21" s="10" t="s">
        <v>24</v>
      </c>
      <c r="AO21" s="10">
        <f>IF(AN21="tak",$C21*$B21,0)</f>
        <v>0</v>
      </c>
      <c r="AP21" s="10" t="s">
        <v>24</v>
      </c>
      <c r="AQ21" s="10">
        <f>IF(AP21="tak",$C21*$B21,0)</f>
        <v>0</v>
      </c>
      <c r="AR21" s="107">
        <v>0</v>
      </c>
      <c r="AS21" s="107">
        <v>0</v>
      </c>
      <c r="AT21" s="107">
        <f>AR21*AS21</f>
        <v>0</v>
      </c>
      <c r="AU21" s="107">
        <v>0</v>
      </c>
      <c r="AV21" s="107"/>
      <c r="AW21" s="107">
        <v>0</v>
      </c>
      <c r="AX21" s="107">
        <v>0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</row>
    <row r="22" spans="1:367" s="74" customFormat="1" ht="15" customHeight="1" x14ac:dyDescent="0.25">
      <c r="A22" s="40" t="s">
        <v>100</v>
      </c>
      <c r="B22" s="18">
        <v>92</v>
      </c>
      <c r="C22" s="18">
        <v>4.5</v>
      </c>
      <c r="D22" s="18"/>
      <c r="E22" s="18" t="s">
        <v>158</v>
      </c>
      <c r="F22" s="19" t="s">
        <v>25</v>
      </c>
      <c r="G22" s="19">
        <f t="shared" si="0"/>
        <v>112.5</v>
      </c>
      <c r="H22" s="19" t="s">
        <v>24</v>
      </c>
      <c r="I22" s="19">
        <f t="shared" si="1"/>
        <v>0</v>
      </c>
      <c r="J22" s="19" t="s">
        <v>24</v>
      </c>
      <c r="K22" s="19">
        <f t="shared" si="2"/>
        <v>0</v>
      </c>
      <c r="L22" s="19" t="s">
        <v>24</v>
      </c>
      <c r="M22" s="19">
        <f t="shared" si="3"/>
        <v>0</v>
      </c>
      <c r="N22" s="20">
        <f>IF(AD22="tak",1*0.5,IF(AR22&gt;0,1*0.5,2*0.5))</f>
        <v>1</v>
      </c>
      <c r="O22" s="20">
        <f t="shared" si="4"/>
        <v>25</v>
      </c>
      <c r="P22" s="20">
        <v>25</v>
      </c>
      <c r="Q22" s="20"/>
      <c r="R22" s="20">
        <v>0</v>
      </c>
      <c r="S22" s="20"/>
      <c r="T22" s="20"/>
      <c r="U22" s="20"/>
      <c r="V22" s="20"/>
      <c r="W22" s="20">
        <v>0</v>
      </c>
      <c r="X22" s="136" t="s">
        <v>24</v>
      </c>
      <c r="Y22" s="136">
        <f t="shared" si="26"/>
        <v>0</v>
      </c>
      <c r="Z22" s="136" t="s">
        <v>24</v>
      </c>
      <c r="AA22" s="136">
        <f t="shared" si="27"/>
        <v>0</v>
      </c>
      <c r="AB22" s="10" t="s">
        <v>25</v>
      </c>
      <c r="AC22" s="10">
        <f t="shared" si="7"/>
        <v>414</v>
      </c>
      <c r="AD22" s="10" t="s">
        <v>24</v>
      </c>
      <c r="AE22" s="10">
        <f>IF(AD22="tak",1.5*$B22,0)</f>
        <v>0</v>
      </c>
      <c r="AF22" s="10">
        <v>4</v>
      </c>
      <c r="AG22" s="10">
        <v>0</v>
      </c>
      <c r="AH22" s="21">
        <v>0</v>
      </c>
      <c r="AI22" s="21">
        <f>B22-P22-R22</f>
        <v>67</v>
      </c>
      <c r="AJ22" s="22">
        <f t="shared" si="9"/>
        <v>301.5</v>
      </c>
      <c r="AK22" s="22">
        <f t="shared" si="10"/>
        <v>0</v>
      </c>
      <c r="AL22" s="22">
        <f t="shared" si="11"/>
        <v>0</v>
      </c>
      <c r="AM22" s="22">
        <f t="shared" si="12"/>
        <v>67</v>
      </c>
      <c r="AN22" s="10" t="s">
        <v>24</v>
      </c>
      <c r="AO22" s="10">
        <f>IF(AN22="tak",$C22*$B22,0)</f>
        <v>0</v>
      </c>
      <c r="AP22" s="10" t="s">
        <v>24</v>
      </c>
      <c r="AQ22" s="10">
        <f>IF(AP22="tak",$C22*$B22,0)</f>
        <v>0</v>
      </c>
      <c r="AR22" s="107">
        <v>0</v>
      </c>
      <c r="AS22" s="107">
        <v>0</v>
      </c>
      <c r="AT22" s="107">
        <f>AR22*AS22</f>
        <v>0</v>
      </c>
      <c r="AU22" s="107">
        <v>67</v>
      </c>
      <c r="AV22" s="107">
        <v>24</v>
      </c>
      <c r="AW22" s="107">
        <v>0</v>
      </c>
      <c r="AX22" s="107">
        <v>0</v>
      </c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</row>
    <row r="23" spans="1:367" s="74" customFormat="1" ht="30" customHeight="1" x14ac:dyDescent="0.25">
      <c r="A23" s="98" t="s">
        <v>181</v>
      </c>
      <c r="B23" s="18"/>
      <c r="C23" s="18"/>
      <c r="D23" s="18"/>
      <c r="E23" s="18"/>
      <c r="F23" s="19"/>
      <c r="G23" s="19"/>
      <c r="H23" s="19"/>
      <c r="I23" s="19"/>
      <c r="J23" s="19"/>
      <c r="K23" s="19"/>
      <c r="L23" s="19"/>
      <c r="M23" s="19"/>
      <c r="N23" s="20"/>
      <c r="O23" s="20"/>
      <c r="P23" s="20">
        <v>0</v>
      </c>
      <c r="Q23" s="20"/>
      <c r="R23" s="20">
        <f>419+554+1060</f>
        <v>2033</v>
      </c>
      <c r="S23" s="20">
        <v>2</v>
      </c>
      <c r="T23" s="20"/>
      <c r="U23" s="20"/>
      <c r="V23" s="20">
        <v>1</v>
      </c>
      <c r="W23" s="20"/>
      <c r="X23" s="136"/>
      <c r="Y23" s="136"/>
      <c r="Z23" s="136"/>
      <c r="AA23" s="136"/>
      <c r="AB23" s="10"/>
      <c r="AC23" s="10"/>
      <c r="AD23" s="10"/>
      <c r="AE23" s="10"/>
      <c r="AF23" s="10"/>
      <c r="AG23" s="10"/>
      <c r="AH23" s="21"/>
      <c r="AI23" s="21"/>
      <c r="AJ23" s="22"/>
      <c r="AK23" s="22"/>
      <c r="AL23" s="22"/>
      <c r="AM23" s="22"/>
      <c r="AN23" s="10"/>
      <c r="AO23" s="10"/>
      <c r="AP23" s="10"/>
      <c r="AQ23" s="10"/>
      <c r="AR23" s="107"/>
      <c r="AS23" s="107"/>
      <c r="AT23" s="107"/>
      <c r="AU23" s="107">
        <v>0</v>
      </c>
      <c r="AV23" s="107"/>
      <c r="AW23" s="107">
        <v>0</v>
      </c>
      <c r="AX23" s="107">
        <v>0</v>
      </c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</row>
    <row r="24" spans="1:367" s="74" customFormat="1" ht="15" customHeight="1" x14ac:dyDescent="0.25">
      <c r="A24" s="23" t="s">
        <v>30</v>
      </c>
      <c r="B24" s="24"/>
      <c r="C24" s="24"/>
      <c r="D24" s="24"/>
      <c r="E24" s="24"/>
      <c r="F24" s="24">
        <f>SUM(G3:G22)</f>
        <v>14018</v>
      </c>
      <c r="G24" s="24"/>
      <c r="H24" s="24">
        <f>SUM(I3:I22)</f>
        <v>6557.5</v>
      </c>
      <c r="I24" s="24"/>
      <c r="J24" s="24">
        <f>SUM(K3:K22)</f>
        <v>6557.5</v>
      </c>
      <c r="K24" s="24"/>
      <c r="L24" s="24">
        <f>SUM(M3:M22)</f>
        <v>0</v>
      </c>
      <c r="M24" s="24"/>
      <c r="N24" s="25">
        <f>SUM(O3:O22)</f>
        <v>4813.6000000000004</v>
      </c>
      <c r="O24" s="24"/>
      <c r="P24" s="25">
        <f>SUM(P3:P23)</f>
        <v>4106</v>
      </c>
      <c r="Q24" s="25">
        <f>(576-AV24)</f>
        <v>516</v>
      </c>
      <c r="R24" s="25">
        <f>SUM(R3:R23)</f>
        <v>3605</v>
      </c>
      <c r="S24" s="25">
        <f t="shared" ref="S24" si="29">SUM(S16:S23)</f>
        <v>3</v>
      </c>
      <c r="T24" s="25">
        <f t="shared" ref="T24:U24" si="30">SUM(T3:T23)</f>
        <v>0</v>
      </c>
      <c r="U24" s="25">
        <f t="shared" si="30"/>
        <v>0</v>
      </c>
      <c r="V24" s="25">
        <f t="shared" ref="V24" si="31">SUM(V16:V23)</f>
        <v>1</v>
      </c>
      <c r="W24" s="25">
        <f>SUM(W3:W22)</f>
        <v>4164</v>
      </c>
      <c r="X24" s="25">
        <f>SUM(Y3:Y22)</f>
        <v>0</v>
      </c>
      <c r="Y24" s="25"/>
      <c r="Z24" s="25">
        <f>SUM(AA3:AA22)</f>
        <v>0</v>
      </c>
      <c r="AA24" s="25"/>
      <c r="AB24" s="24">
        <f>SUM(AC3:AC22)</f>
        <v>11752.5</v>
      </c>
      <c r="AC24" s="24"/>
      <c r="AD24" s="25">
        <f>SUM(AE3:AE22)</f>
        <v>0</v>
      </c>
      <c r="AE24" s="24"/>
      <c r="AF24" s="37">
        <f>SUM(AF3:AF22)</f>
        <v>117</v>
      </c>
      <c r="AG24" s="37">
        <f>SUM(AG3:AG22)</f>
        <v>46</v>
      </c>
      <c r="AH24" s="25">
        <f>SUM(AH3:AH22)</f>
        <v>1814</v>
      </c>
      <c r="AI24" s="24"/>
      <c r="AJ24" s="25">
        <f>SUM(AJ3:AJ22)</f>
        <v>5733.5</v>
      </c>
      <c r="AK24" s="25">
        <f>SUM(AK3:AK22)</f>
        <v>1287.5</v>
      </c>
      <c r="AL24" s="25">
        <f>SUM(AL3:AL22)</f>
        <v>1287.5</v>
      </c>
      <c r="AM24" s="25">
        <f>SUM(AM3:AM22)</f>
        <v>1282.4000000000001</v>
      </c>
      <c r="AN24" s="25">
        <f>SUM(AO3:AO22)</f>
        <v>0</v>
      </c>
      <c r="AO24" s="25"/>
      <c r="AP24" s="25">
        <f>SUM(AQ3:AQ22)</f>
        <v>0</v>
      </c>
      <c r="AQ24" s="24"/>
      <c r="AR24" s="181">
        <f>SUM(AS3:AS22)</f>
        <v>0</v>
      </c>
      <c r="AS24" s="181"/>
      <c r="AT24" s="71">
        <f>SUM(AT3:AT22)</f>
        <v>0</v>
      </c>
      <c r="AU24" s="25">
        <f>SUM(AU3:AU23)</f>
        <v>389</v>
      </c>
      <c r="AV24" s="145">
        <f>SUM(AV3:AV23)</f>
        <v>60</v>
      </c>
      <c r="AW24" s="25">
        <f>SUM(AW3:AW23)</f>
        <v>0</v>
      </c>
      <c r="AX24" s="25">
        <f>SUM(AX3:AX23)</f>
        <v>0</v>
      </c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</row>
    <row r="25" spans="1:367" s="74" customFormat="1" ht="15" customHeight="1" x14ac:dyDescent="0.25">
      <c r="A25" s="23" t="s">
        <v>31</v>
      </c>
      <c r="B25" s="30"/>
      <c r="C25" s="30"/>
      <c r="D25" s="30"/>
      <c r="E25" s="30"/>
      <c r="F25" s="30" t="s">
        <v>32</v>
      </c>
      <c r="G25" s="30"/>
      <c r="H25" s="30" t="s">
        <v>32</v>
      </c>
      <c r="I25" s="30"/>
      <c r="J25" s="30" t="s">
        <v>32</v>
      </c>
      <c r="K25" s="30"/>
      <c r="L25" s="30" t="s">
        <v>32</v>
      </c>
      <c r="M25" s="30"/>
      <c r="N25" s="30" t="s">
        <v>32</v>
      </c>
      <c r="O25" s="30"/>
      <c r="P25" s="30" t="s">
        <v>33</v>
      </c>
      <c r="Q25" s="30" t="s">
        <v>33</v>
      </c>
      <c r="R25" s="30" t="s">
        <v>33</v>
      </c>
      <c r="S25" s="77" t="s">
        <v>225</v>
      </c>
      <c r="T25" s="30" t="s">
        <v>33</v>
      </c>
      <c r="U25" s="30" t="s">
        <v>33</v>
      </c>
      <c r="V25" s="77" t="s">
        <v>225</v>
      </c>
      <c r="W25" s="30" t="s">
        <v>33</v>
      </c>
      <c r="X25" s="30" t="s">
        <v>32</v>
      </c>
      <c r="Y25" s="30"/>
      <c r="Z25" s="30" t="s">
        <v>32</v>
      </c>
      <c r="AA25" s="30"/>
      <c r="AB25" s="30" t="s">
        <v>32</v>
      </c>
      <c r="AC25" s="30"/>
      <c r="AD25" s="30" t="s">
        <v>32</v>
      </c>
      <c r="AE25" s="30"/>
      <c r="AF25" s="30" t="s">
        <v>34</v>
      </c>
      <c r="AG25" s="30" t="s">
        <v>34</v>
      </c>
      <c r="AH25" s="30" t="s">
        <v>33</v>
      </c>
      <c r="AI25" s="30"/>
      <c r="AJ25" s="30" t="s">
        <v>32</v>
      </c>
      <c r="AK25" s="30" t="s">
        <v>32</v>
      </c>
      <c r="AL25" s="30" t="s">
        <v>32</v>
      </c>
      <c r="AM25" s="30" t="s">
        <v>32</v>
      </c>
      <c r="AN25" s="30" t="s">
        <v>32</v>
      </c>
      <c r="AO25" s="30"/>
      <c r="AP25" s="30" t="s">
        <v>32</v>
      </c>
      <c r="AQ25" s="30"/>
      <c r="AR25" s="166" t="s">
        <v>33</v>
      </c>
      <c r="AS25" s="166"/>
      <c r="AT25" s="30" t="s">
        <v>32</v>
      </c>
      <c r="AU25" s="30" t="s">
        <v>33</v>
      </c>
      <c r="AV25" s="77" t="s">
        <v>33</v>
      </c>
      <c r="AW25" s="30" t="s">
        <v>33</v>
      </c>
      <c r="AX25" s="30" t="s">
        <v>33</v>
      </c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</row>
    <row r="26" spans="1:367" s="74" customFormat="1" ht="15" customHeight="1" x14ac:dyDescent="0.25">
      <c r="A26" s="31" t="s">
        <v>35</v>
      </c>
      <c r="B26" s="32"/>
      <c r="C26" s="32"/>
      <c r="D26" s="32"/>
      <c r="E26" s="32"/>
      <c r="F26" s="32">
        <f>F24*'Ceny jednostkowe_do ukrycia'!D3</f>
        <v>0</v>
      </c>
      <c r="G26" s="32"/>
      <c r="H26" s="32">
        <f>H24*'Ceny jednostkowe_do ukrycia'!E3</f>
        <v>0</v>
      </c>
      <c r="I26" s="32"/>
      <c r="J26" s="32">
        <f>J24*'Ceny jednostkowe_do ukrycia'!F3</f>
        <v>0</v>
      </c>
      <c r="K26" s="32"/>
      <c r="L26" s="32">
        <f>L24*'Ceny jednostkowe_do ukrycia'!G3</f>
        <v>0</v>
      </c>
      <c r="M26" s="32"/>
      <c r="N26" s="32">
        <f>N24*'Ceny jednostkowe_do ukrycia'!H3</f>
        <v>0</v>
      </c>
      <c r="O26" s="32"/>
      <c r="P26" s="32">
        <f>P24*'Ceny jednostkowe_do ukrycia'!I3</f>
        <v>0</v>
      </c>
      <c r="Q26" s="32">
        <f>Q24*'Ceny jednostkowe_do ukrycia'!J3</f>
        <v>0</v>
      </c>
      <c r="R26" s="32">
        <f>R24*'Ceny jednostkowe_do ukrycia'!K3</f>
        <v>0</v>
      </c>
      <c r="S26" s="32">
        <f>S24*'Ceny jednostkowe_do ukrycia'!L3</f>
        <v>0</v>
      </c>
      <c r="T26" s="32">
        <f>T24*'Ceny jednostkowe_do ukrycia'!M3</f>
        <v>0</v>
      </c>
      <c r="U26" s="32">
        <f>U24*'Ceny jednostkowe_do ukrycia'!N3</f>
        <v>0</v>
      </c>
      <c r="V26" s="32">
        <f>V24*'Ceny jednostkowe_do ukrycia'!O3</f>
        <v>0</v>
      </c>
      <c r="W26" s="32">
        <f>W24*'Ceny jednostkowe_do ukrycia'!P3</f>
        <v>0</v>
      </c>
      <c r="X26" s="32">
        <f>X24*'Ceny jednostkowe_do ukrycia'!Q3</f>
        <v>0</v>
      </c>
      <c r="Y26" s="32"/>
      <c r="Z26" s="32">
        <f>Z24*'Ceny jednostkowe_do ukrycia'!R3</f>
        <v>0</v>
      </c>
      <c r="AA26" s="32"/>
      <c r="AB26" s="32">
        <f>AB24*'Ceny jednostkowe_do ukrycia'!S3</f>
        <v>0</v>
      </c>
      <c r="AC26" s="32"/>
      <c r="AD26" s="32">
        <f>AD24*'Ceny jednostkowe_do ukrycia'!T3</f>
        <v>0</v>
      </c>
      <c r="AE26" s="32"/>
      <c r="AF26" s="32">
        <f>AF24*'Ceny jednostkowe_do ukrycia'!U3</f>
        <v>0</v>
      </c>
      <c r="AG26" s="32">
        <f>AG24*'Ceny jednostkowe_do ukrycia'!V3</f>
        <v>0</v>
      </c>
      <c r="AH26" s="32">
        <f>AH24*'Ceny jednostkowe_do ukrycia'!W3</f>
        <v>0</v>
      </c>
      <c r="AI26" s="32"/>
      <c r="AJ26" s="32">
        <f>AJ24*'Ceny jednostkowe_do ukrycia'!Z3</f>
        <v>0</v>
      </c>
      <c r="AK26" s="32">
        <f>AK24*'Ceny jednostkowe_do ukrycia'!AA3</f>
        <v>0</v>
      </c>
      <c r="AL26" s="32">
        <f>AL24*'Ceny jednostkowe_do ukrycia'!AB3</f>
        <v>0</v>
      </c>
      <c r="AM26" s="32">
        <f>AM24*'Ceny jednostkowe_do ukrycia'!AC3</f>
        <v>0</v>
      </c>
      <c r="AN26" s="32">
        <f>AN24*'Ceny jednostkowe_do ukrycia'!AD3</f>
        <v>0</v>
      </c>
      <c r="AO26" s="32"/>
      <c r="AP26" s="32">
        <f>AP24*'Ceny jednostkowe_do ukrycia'!AE3</f>
        <v>0</v>
      </c>
      <c r="AQ26" s="32"/>
      <c r="AR26" s="164">
        <f>AR24*'Ceny jednostkowe_do ukrycia'!AF3</f>
        <v>0</v>
      </c>
      <c r="AS26" s="164"/>
      <c r="AT26" s="32">
        <f>AT24*'Ceny jednostkowe_do ukrycia'!$AH$3</f>
        <v>0</v>
      </c>
      <c r="AU26" s="32">
        <f>AU24*'Ceny jednostkowe_do ukrycia'!AI3</f>
        <v>0</v>
      </c>
      <c r="AV26" s="32">
        <f>AV24*'Ceny jednostkowe_do ukrycia'!AJ3</f>
        <v>0</v>
      </c>
      <c r="AW26" s="32">
        <f>AW24*'Ceny jednostkowe_do ukrycia'!AK3</f>
        <v>0</v>
      </c>
      <c r="AX26" s="32">
        <f>AX24*'Ceny jednostkowe_do ukrycia'!AL3</f>
        <v>0</v>
      </c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</row>
    <row r="27" spans="1:367" s="33" customFormat="1" ht="15" customHeight="1" x14ac:dyDescent="0.25">
      <c r="A27" s="33" t="s">
        <v>176</v>
      </c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</row>
    <row r="28" spans="1:367" s="33" customFormat="1" ht="15" customHeight="1" x14ac:dyDescent="0.25">
      <c r="A28" s="33" t="s">
        <v>177</v>
      </c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</row>
    <row r="29" spans="1:367" ht="15" customHeight="1" x14ac:dyDescent="0.25">
      <c r="A29" s="33" t="s">
        <v>178</v>
      </c>
      <c r="B29" s="33">
        <f>SUM(B3:B6)</f>
        <v>2795</v>
      </c>
      <c r="C29" s="33"/>
      <c r="D29" s="33"/>
      <c r="E29" s="33"/>
      <c r="F29" s="33"/>
      <c r="G29" s="33">
        <f>SUM(G3:G6)</f>
        <v>6557.5</v>
      </c>
      <c r="H29" s="33"/>
      <c r="I29" s="33">
        <f t="shared" ref="I29:AQ29" si="32">SUM(I3:I6)</f>
        <v>6557.5</v>
      </c>
      <c r="J29" s="33"/>
      <c r="K29" s="33">
        <f t="shared" si="32"/>
        <v>6557.5</v>
      </c>
      <c r="L29" s="33"/>
      <c r="M29" s="33">
        <f t="shared" si="32"/>
        <v>0</v>
      </c>
      <c r="N29" s="33"/>
      <c r="O29" s="33">
        <f t="shared" si="32"/>
        <v>3147.6</v>
      </c>
      <c r="P29" s="33">
        <f t="shared" si="32"/>
        <v>2421</v>
      </c>
      <c r="Q29" s="33"/>
      <c r="R29" s="33">
        <f t="shared" si="32"/>
        <v>673</v>
      </c>
      <c r="S29" s="33"/>
      <c r="T29" s="33"/>
      <c r="U29" s="33"/>
      <c r="V29" s="33"/>
      <c r="W29" s="33">
        <f t="shared" si="32"/>
        <v>3320</v>
      </c>
      <c r="X29" s="33"/>
      <c r="Y29" s="33">
        <f t="shared" ref="Y29:AA29" si="33">SUM(Y3:Y6)</f>
        <v>0</v>
      </c>
      <c r="Z29" s="33"/>
      <c r="AA29" s="33">
        <f t="shared" si="33"/>
        <v>0</v>
      </c>
      <c r="AB29" s="33"/>
      <c r="AC29" s="33">
        <f t="shared" si="32"/>
        <v>0</v>
      </c>
      <c r="AD29" s="33"/>
      <c r="AE29" s="33">
        <f t="shared" si="32"/>
        <v>0</v>
      </c>
      <c r="AF29" s="33">
        <f t="shared" si="32"/>
        <v>77</v>
      </c>
      <c r="AG29" s="33">
        <f t="shared" si="32"/>
        <v>43</v>
      </c>
      <c r="AH29" s="33">
        <f t="shared" si="32"/>
        <v>1055</v>
      </c>
      <c r="AI29" s="33"/>
      <c r="AJ29" s="33">
        <f t="shared" si="32"/>
        <v>1287.5</v>
      </c>
      <c r="AK29" s="33">
        <f t="shared" si="32"/>
        <v>1287.5</v>
      </c>
      <c r="AL29" s="33">
        <f t="shared" si="32"/>
        <v>1287.5</v>
      </c>
      <c r="AM29" s="33">
        <f t="shared" si="32"/>
        <v>206.39999999999998</v>
      </c>
      <c r="AN29" s="33"/>
      <c r="AO29" s="33">
        <f t="shared" si="32"/>
        <v>0</v>
      </c>
      <c r="AP29" s="33"/>
      <c r="AQ29" s="33">
        <f t="shared" si="32"/>
        <v>0</v>
      </c>
      <c r="AR29" s="33"/>
      <c r="AS29" s="33">
        <f>SUM(AS3:AS6)</f>
        <v>0</v>
      </c>
      <c r="AT29" s="33">
        <f>SUM(AT3:AT6)</f>
        <v>0</v>
      </c>
      <c r="AU29" s="33">
        <f t="shared" ref="AU29:AW29" si="34">SUM(AU3:AU6)</f>
        <v>0</v>
      </c>
      <c r="AV29" s="33"/>
      <c r="AW29" s="33">
        <f t="shared" si="34"/>
        <v>0</v>
      </c>
    </row>
    <row r="30" spans="1:367" ht="15" customHeight="1" x14ac:dyDescent="0.25">
      <c r="A30" s="33" t="s">
        <v>179</v>
      </c>
      <c r="B30" s="33">
        <f>SUM(B7:B22)</f>
        <v>2786</v>
      </c>
      <c r="C30" s="33"/>
      <c r="D30" s="33"/>
      <c r="E30" s="33"/>
      <c r="F30" s="33"/>
      <c r="G30" s="33">
        <f>SUM(G7:G22)</f>
        <v>7460.5</v>
      </c>
      <c r="H30" s="33"/>
      <c r="I30" s="33">
        <f t="shared" ref="I30:AQ30" si="35">SUM(I7:I22)</f>
        <v>0</v>
      </c>
      <c r="J30" s="33"/>
      <c r="K30" s="33">
        <f t="shared" si="35"/>
        <v>0</v>
      </c>
      <c r="L30" s="33"/>
      <c r="M30" s="33">
        <f t="shared" si="35"/>
        <v>0</v>
      </c>
      <c r="N30" s="33"/>
      <c r="O30" s="33">
        <f t="shared" si="35"/>
        <v>1666</v>
      </c>
      <c r="P30" s="33">
        <f t="shared" si="35"/>
        <v>1685</v>
      </c>
      <c r="Q30" s="33"/>
      <c r="R30" s="33">
        <f t="shared" si="35"/>
        <v>899</v>
      </c>
      <c r="S30" s="33"/>
      <c r="T30" s="33"/>
      <c r="U30" s="33"/>
      <c r="V30" s="33"/>
      <c r="W30" s="33">
        <f t="shared" si="35"/>
        <v>844</v>
      </c>
      <c r="X30" s="33"/>
      <c r="Y30" s="33">
        <f t="shared" ref="Y30:AA30" si="36">SUM(Y7:Y22)</f>
        <v>0</v>
      </c>
      <c r="Z30" s="33"/>
      <c r="AA30" s="33">
        <f t="shared" si="36"/>
        <v>0</v>
      </c>
      <c r="AB30" s="33"/>
      <c r="AC30" s="33">
        <f t="shared" si="35"/>
        <v>11752.5</v>
      </c>
      <c r="AD30" s="33"/>
      <c r="AE30" s="33">
        <f t="shared" si="35"/>
        <v>0</v>
      </c>
      <c r="AF30" s="33">
        <f t="shared" si="35"/>
        <v>40</v>
      </c>
      <c r="AG30" s="33">
        <f t="shared" si="35"/>
        <v>3</v>
      </c>
      <c r="AH30" s="33">
        <f t="shared" si="35"/>
        <v>759</v>
      </c>
      <c r="AI30" s="33"/>
      <c r="AJ30" s="33">
        <f t="shared" si="35"/>
        <v>4446</v>
      </c>
      <c r="AK30" s="33">
        <f t="shared" si="35"/>
        <v>0</v>
      </c>
      <c r="AL30" s="33">
        <f t="shared" si="35"/>
        <v>0</v>
      </c>
      <c r="AM30" s="33">
        <f t="shared" si="35"/>
        <v>1076</v>
      </c>
      <c r="AN30" s="33"/>
      <c r="AO30" s="33">
        <f t="shared" si="35"/>
        <v>0</v>
      </c>
      <c r="AP30" s="33"/>
      <c r="AQ30" s="33">
        <f t="shared" si="35"/>
        <v>0</v>
      </c>
      <c r="AR30" s="33"/>
      <c r="AS30" s="33">
        <f>SUM(AS7:AS22)</f>
        <v>0</v>
      </c>
      <c r="AT30" s="33">
        <f>SUM(AT7:AT22)</f>
        <v>0</v>
      </c>
      <c r="AU30" s="33">
        <f t="shared" ref="AU30:AW30" si="37">SUM(AU7:AU22)</f>
        <v>389</v>
      </c>
      <c r="AV30" s="33"/>
      <c r="AW30" s="33">
        <f t="shared" si="37"/>
        <v>0</v>
      </c>
    </row>
    <row r="31" spans="1:367" ht="15" customHeight="1" x14ac:dyDescent="0.25"/>
    <row r="32" spans="1:36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algorithmName="SHA-512" hashValue="R8wLD3xJJPfs8OKxgp+h6wuNP2r6OF6YXS1Cpsdw0qT42qpBaxeNXNHAw/zvKJjczDWAJAN/xxIqFC0FmBav2w==" saltValue="6ReogjmTC/AKk+aWg/Kw0A==" spinCount="100000" sheet="1" objects="1" scenarios="1"/>
  <mergeCells count="16"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  <mergeCell ref="AR26:AS26"/>
    <mergeCell ref="AR24:AS24"/>
    <mergeCell ref="AR25:AS25"/>
    <mergeCell ref="AD2:AE2"/>
    <mergeCell ref="AN2:AO2"/>
    <mergeCell ref="AP2:AQ2"/>
  </mergeCells>
  <pageMargins left="0.7" right="0.7" top="0.75" bottom="0.75" header="0.51180555555555496" footer="0.51180555555555496"/>
  <pageSetup paperSize="9" firstPageNumber="0" orientation="portrait" horizontalDpi="4294967294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1"/>
  <sheetViews>
    <sheetView zoomScale="70" zoomScaleNormal="70" workbookViewId="0">
      <pane xSplit="1" topLeftCell="N1" activePane="topRight" state="frozen"/>
      <selection activeCell="E30" sqref="E30"/>
      <selection pane="topRight" activeCell="AM3" sqref="AM3"/>
    </sheetView>
  </sheetViews>
  <sheetFormatPr defaultColWidth="13.42578125" defaultRowHeight="15" x14ac:dyDescent="0.25"/>
  <cols>
    <col min="1" max="1" width="22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s="74" customFormat="1" x14ac:dyDescent="0.25">
      <c r="A1" s="173" t="s">
        <v>241</v>
      </c>
      <c r="B1" s="174"/>
      <c r="C1" s="174"/>
      <c r="D1" s="174"/>
      <c r="E1" s="175"/>
      <c r="F1" s="178" t="s">
        <v>242</v>
      </c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B1" s="169" t="s">
        <v>243</v>
      </c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193" t="s">
        <v>19</v>
      </c>
      <c r="G2" s="194"/>
      <c r="H2" s="193" t="s">
        <v>188</v>
      </c>
      <c r="I2" s="194"/>
      <c r="J2" s="193" t="s">
        <v>189</v>
      </c>
      <c r="K2" s="194"/>
      <c r="L2" s="193" t="s">
        <v>175</v>
      </c>
      <c r="M2" s="194"/>
      <c r="N2" s="2" t="s">
        <v>10</v>
      </c>
      <c r="O2" s="2" t="s">
        <v>20</v>
      </c>
      <c r="P2" s="2" t="s">
        <v>11</v>
      </c>
      <c r="Q2" s="2" t="s">
        <v>221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228</v>
      </c>
      <c r="W2" s="2" t="s">
        <v>13</v>
      </c>
      <c r="X2" s="191" t="s">
        <v>190</v>
      </c>
      <c r="Y2" s="192"/>
      <c r="Z2" s="191" t="s">
        <v>191</v>
      </c>
      <c r="AA2" s="192"/>
      <c r="AB2" s="189" t="s">
        <v>192</v>
      </c>
      <c r="AC2" s="190"/>
      <c r="AD2" s="189" t="s">
        <v>187</v>
      </c>
      <c r="AE2" s="190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89" t="s">
        <v>193</v>
      </c>
      <c r="AO2" s="190"/>
      <c r="AP2" s="189" t="s">
        <v>194</v>
      </c>
      <c r="AQ2" s="190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80" customFormat="1" ht="15" customHeight="1" thickBot="1" x14ac:dyDescent="0.3">
      <c r="A3" s="5" t="s">
        <v>156</v>
      </c>
      <c r="B3" s="6">
        <v>352</v>
      </c>
      <c r="C3" s="6">
        <v>5.5</v>
      </c>
      <c r="D3" s="6">
        <v>0</v>
      </c>
      <c r="E3" s="6" t="s">
        <v>159</v>
      </c>
      <c r="F3" s="7" t="s">
        <v>25</v>
      </c>
      <c r="G3" s="7">
        <f>IF($F3="tak",IF($E3="bitumiczna",2.5*($B3-$AI3),$C3*($B3-$AI3)),0)</f>
        <v>0</v>
      </c>
      <c r="H3" s="7" t="s">
        <v>25</v>
      </c>
      <c r="I3" s="7">
        <f>IF($H3="tak",2.5*($B3-$AI3),IF($E3="bitumiczna",2.5*($B3-$AI3),0))</f>
        <v>0</v>
      </c>
      <c r="J3" s="7" t="s">
        <v>25</v>
      </c>
      <c r="K3" s="7">
        <f>IF(J3="tak",2.5*($B3-$AI3),0)</f>
        <v>0</v>
      </c>
      <c r="L3" s="7" t="s">
        <v>24</v>
      </c>
      <c r="M3" s="7">
        <f>IF(L3="tak",2.5*($B3-$AI3),0)</f>
        <v>0</v>
      </c>
      <c r="N3" s="8">
        <f>IF(AD3="tak",1*0.5,IF(AR3&gt;0,1*0.5,2*0.5))</f>
        <v>0.5</v>
      </c>
      <c r="O3" s="8">
        <f>N3*(B3-AI3)</f>
        <v>0</v>
      </c>
      <c r="P3" s="8">
        <v>159</v>
      </c>
      <c r="Q3" s="8">
        <v>0</v>
      </c>
      <c r="R3" s="8">
        <v>350</v>
      </c>
      <c r="S3" s="8"/>
      <c r="T3" s="8"/>
      <c r="U3" s="8"/>
      <c r="V3" s="8"/>
      <c r="W3" s="8">
        <v>292</v>
      </c>
      <c r="X3" s="137" t="s">
        <v>24</v>
      </c>
      <c r="Y3" s="137">
        <f>IF(X3="tak",$C3*$B3,0)</f>
        <v>0</v>
      </c>
      <c r="Z3" s="137" t="s">
        <v>24</v>
      </c>
      <c r="AA3" s="137">
        <f>IF(Z3="tak",$C3*$B3,0)</f>
        <v>0</v>
      </c>
      <c r="AB3" s="9" t="s">
        <v>24</v>
      </c>
      <c r="AC3" s="9">
        <f>IF($AB3="tak",$C3*$B3,0)</f>
        <v>0</v>
      </c>
      <c r="AD3" s="9" t="s">
        <v>25</v>
      </c>
      <c r="AE3" s="9">
        <f>IF(AD3="tak",1.5*$B3,0)</f>
        <v>528</v>
      </c>
      <c r="AF3" s="9">
        <v>9</v>
      </c>
      <c r="AG3" s="9">
        <v>2</v>
      </c>
      <c r="AH3" s="11">
        <v>0</v>
      </c>
      <c r="AI3" s="11">
        <f>B3</f>
        <v>352</v>
      </c>
      <c r="AJ3" s="12">
        <f>(IF($F3="tak",IF($E3="bitumiczna",$D3*$B3,($B3*$C3-$G3)),0))</f>
        <v>0</v>
      </c>
      <c r="AK3" s="12">
        <f t="shared" ref="AK3:AK6" si="0">(IF($H3="tak",$B3*$D3,0))</f>
        <v>0</v>
      </c>
      <c r="AL3" s="12">
        <f t="shared" ref="AL3:AL6" si="1">(IF($J3="tak",$B3*$D3,0))</f>
        <v>0</v>
      </c>
      <c r="AM3" s="12">
        <f>AI3*N3</f>
        <v>176</v>
      </c>
      <c r="AN3" s="9" t="s">
        <v>24</v>
      </c>
      <c r="AO3" s="9">
        <f>IF(AN3="tak",$C3*$B3,0)</f>
        <v>0</v>
      </c>
      <c r="AP3" s="9" t="s">
        <v>24</v>
      </c>
      <c r="AQ3" s="9">
        <f>IF(AP3="tak",$C3*$B3,0)</f>
        <v>0</v>
      </c>
      <c r="AR3" s="110">
        <v>0</v>
      </c>
      <c r="AS3" s="110">
        <v>0</v>
      </c>
      <c r="AT3" s="110">
        <f>AR3*AS3</f>
        <v>0</v>
      </c>
      <c r="AU3" s="110">
        <v>0</v>
      </c>
      <c r="AV3" s="110"/>
      <c r="AW3" s="110">
        <v>0</v>
      </c>
      <c r="AX3" s="106">
        <v>0</v>
      </c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</row>
    <row r="4" spans="1:367" s="79" customFormat="1" ht="15" customHeight="1" thickBot="1" x14ac:dyDescent="0.3">
      <c r="A4" s="54" t="s">
        <v>72</v>
      </c>
      <c r="B4" s="14">
        <v>525</v>
      </c>
      <c r="C4" s="14">
        <v>4.5</v>
      </c>
      <c r="D4" s="14"/>
      <c r="E4" s="14" t="s">
        <v>158</v>
      </c>
      <c r="F4" s="15" t="s">
        <v>25</v>
      </c>
      <c r="G4" s="15">
        <f>IF($F4="tak",IF($E4="bitumiczna",2.5*($B4-$AI4),$C4*($B4-$AI4)),0)</f>
        <v>2308.5</v>
      </c>
      <c r="H4" s="15" t="s">
        <v>24</v>
      </c>
      <c r="I4" s="15">
        <f>IF($H4="tak",2.5*($B4-$AI4),IF($E4="bitumiczna",2.5*($B4-$AI4),0))</f>
        <v>0</v>
      </c>
      <c r="J4" s="15" t="s">
        <v>24</v>
      </c>
      <c r="K4" s="15">
        <f>IF(J4="tak",2.5*($B4-$AI4),0)</f>
        <v>0</v>
      </c>
      <c r="L4" s="15" t="s">
        <v>24</v>
      </c>
      <c r="M4" s="15">
        <f>IF(L4="tak",2.5*($B4-$AI4),0)</f>
        <v>0</v>
      </c>
      <c r="N4" s="16">
        <f>IF(AD4="tak",1*0.5,IF(AR4&gt;0,1*0.5,2*0.5))</f>
        <v>1</v>
      </c>
      <c r="O4" s="16">
        <f>N4*(B4-AI4)</f>
        <v>513</v>
      </c>
      <c r="P4" s="16">
        <v>513</v>
      </c>
      <c r="Q4" s="16">
        <v>0</v>
      </c>
      <c r="R4" s="16">
        <v>0</v>
      </c>
      <c r="S4" s="16"/>
      <c r="T4" s="16"/>
      <c r="U4" s="16"/>
      <c r="V4" s="16"/>
      <c r="W4" s="16">
        <v>1018</v>
      </c>
      <c r="X4" s="135" t="s">
        <v>24</v>
      </c>
      <c r="Y4" s="135">
        <f>IF(X4="tak",$C4*$B4,0)</f>
        <v>0</v>
      </c>
      <c r="Z4" s="135" t="s">
        <v>24</v>
      </c>
      <c r="AA4" s="135">
        <f>IF(Z4="tak",$C4*$B4,0)</f>
        <v>0</v>
      </c>
      <c r="AB4" s="34" t="s">
        <v>25</v>
      </c>
      <c r="AC4" s="34">
        <f>IF($AB4="tak",$C4*$B4,0)</f>
        <v>2362.5</v>
      </c>
      <c r="AD4" s="34" t="s">
        <v>24</v>
      </c>
      <c r="AE4" s="34">
        <f>IF(AD4="tak",1.5*$B4,0)</f>
        <v>0</v>
      </c>
      <c r="AF4" s="34">
        <v>12</v>
      </c>
      <c r="AG4" s="34">
        <v>11</v>
      </c>
      <c r="AH4" s="35">
        <v>0</v>
      </c>
      <c r="AI4" s="35">
        <f>B4-P4-R4</f>
        <v>12</v>
      </c>
      <c r="AJ4" s="36">
        <f>(IF($F4="tak",IF($E4="bitumiczna",$D4*$B4,($B4*$C4-$G4)),0))</f>
        <v>54</v>
      </c>
      <c r="AK4" s="36">
        <f t="shared" si="0"/>
        <v>0</v>
      </c>
      <c r="AL4" s="36">
        <f t="shared" si="1"/>
        <v>0</v>
      </c>
      <c r="AM4" s="36">
        <f>AI4*N4</f>
        <v>12</v>
      </c>
      <c r="AN4" s="34" t="s">
        <v>24</v>
      </c>
      <c r="AO4" s="34">
        <f>IF(AN4="tak",$C4*$B4,0)</f>
        <v>0</v>
      </c>
      <c r="AP4" s="34" t="s">
        <v>24</v>
      </c>
      <c r="AQ4" s="34">
        <f>IF(AP4="tak",$C4*$B4,0)</f>
        <v>0</v>
      </c>
      <c r="AR4" s="109">
        <v>0</v>
      </c>
      <c r="AS4" s="109">
        <v>0</v>
      </c>
      <c r="AT4" s="109">
        <f>AR4*AS4</f>
        <v>0</v>
      </c>
      <c r="AU4" s="109">
        <v>0</v>
      </c>
      <c r="AV4" s="109"/>
      <c r="AW4" s="109">
        <v>0</v>
      </c>
      <c r="AX4" s="108">
        <v>0</v>
      </c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</row>
    <row r="5" spans="1:367" s="74" customFormat="1" ht="15" customHeight="1" x14ac:dyDescent="0.25">
      <c r="A5" s="40" t="s">
        <v>73</v>
      </c>
      <c r="B5" s="18">
        <v>94</v>
      </c>
      <c r="C5" s="18">
        <v>4.5</v>
      </c>
      <c r="D5" s="18"/>
      <c r="E5" s="18" t="s">
        <v>158</v>
      </c>
      <c r="F5" s="19" t="s">
        <v>25</v>
      </c>
      <c r="G5" s="19">
        <f>IF($F5="tak",IF($E5="bitumiczna",2.5*($B5-$AI5),$C5*($B5-$AI5)),0)</f>
        <v>0</v>
      </c>
      <c r="H5" s="19" t="s">
        <v>24</v>
      </c>
      <c r="I5" s="19">
        <f>IF($H5="tak",2.5*($B5-$AI5),IF($E5="bitumiczna",2.5*($B5-$AI5),0))</f>
        <v>0</v>
      </c>
      <c r="J5" s="19" t="s">
        <v>24</v>
      </c>
      <c r="K5" s="19">
        <f>IF(J5="tak",2.5*($B5-$AI5),0)</f>
        <v>0</v>
      </c>
      <c r="L5" s="19" t="s">
        <v>24</v>
      </c>
      <c r="M5" s="19">
        <f>IF(L5="tak",2.5*($B5-$AI5),0)</f>
        <v>0</v>
      </c>
      <c r="N5" s="20">
        <f>IF(AD5="tak",1*0.5,IF(AR5&gt;0,1*0.5,2*0.5))</f>
        <v>1</v>
      </c>
      <c r="O5" s="20">
        <f>N5*(B5-AI5)</f>
        <v>0</v>
      </c>
      <c r="P5" s="20">
        <v>0</v>
      </c>
      <c r="Q5" s="20">
        <v>0</v>
      </c>
      <c r="R5" s="20">
        <v>0</v>
      </c>
      <c r="S5" s="20"/>
      <c r="T5" s="20"/>
      <c r="U5" s="20"/>
      <c r="V5" s="20"/>
      <c r="W5" s="20">
        <v>0</v>
      </c>
      <c r="X5" s="136" t="s">
        <v>24</v>
      </c>
      <c r="Y5" s="136">
        <f>IF(X5="tak",$C5*$B5,0)</f>
        <v>0</v>
      </c>
      <c r="Z5" s="136" t="s">
        <v>24</v>
      </c>
      <c r="AA5" s="136">
        <f>IF(Z5="tak",$C5*$B5,0)</f>
        <v>0</v>
      </c>
      <c r="AB5" s="10" t="s">
        <v>25</v>
      </c>
      <c r="AC5" s="10">
        <f>IF($AB5="tak",$C5*$B5,0)</f>
        <v>423</v>
      </c>
      <c r="AD5" s="10" t="s">
        <v>24</v>
      </c>
      <c r="AE5" s="10">
        <f>IF(AD5="tak",1.5*$B5,0)</f>
        <v>0</v>
      </c>
      <c r="AF5" s="10">
        <v>0</v>
      </c>
      <c r="AG5" s="10">
        <v>0</v>
      </c>
      <c r="AH5" s="21">
        <v>0</v>
      </c>
      <c r="AI5" s="21">
        <f>B5-P5-R5</f>
        <v>94</v>
      </c>
      <c r="AJ5" s="22">
        <f>(IF($F5="tak",IF($E5="bitumiczna",$D5*$B5,($B5*$C5-$G5)),0))</f>
        <v>423</v>
      </c>
      <c r="AK5" s="22">
        <f t="shared" si="0"/>
        <v>0</v>
      </c>
      <c r="AL5" s="22">
        <f t="shared" si="1"/>
        <v>0</v>
      </c>
      <c r="AM5" s="22">
        <f>AI5*N5</f>
        <v>94</v>
      </c>
      <c r="AN5" s="10" t="s">
        <v>24</v>
      </c>
      <c r="AO5" s="10">
        <f>IF(AN5="tak",$C5*$B5,0)</f>
        <v>0</v>
      </c>
      <c r="AP5" s="10" t="s">
        <v>24</v>
      </c>
      <c r="AQ5" s="10">
        <f>IF(AP5="tak",$C5*$B5,0)</f>
        <v>0</v>
      </c>
      <c r="AR5" s="107">
        <v>0</v>
      </c>
      <c r="AS5" s="107">
        <v>0</v>
      </c>
      <c r="AT5" s="107">
        <f>AR5*AS5</f>
        <v>0</v>
      </c>
      <c r="AU5" s="107">
        <v>0</v>
      </c>
      <c r="AV5" s="107"/>
      <c r="AW5" s="107">
        <v>0</v>
      </c>
      <c r="AX5" s="109">
        <v>0</v>
      </c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</row>
    <row r="6" spans="1:367" s="74" customFormat="1" ht="15" customHeight="1" x14ac:dyDescent="0.25">
      <c r="A6" s="40" t="s">
        <v>74</v>
      </c>
      <c r="B6" s="18">
        <v>238</v>
      </c>
      <c r="C6" s="18">
        <v>4.5</v>
      </c>
      <c r="D6" s="18"/>
      <c r="E6" s="18" t="s">
        <v>158</v>
      </c>
      <c r="F6" s="19" t="s">
        <v>25</v>
      </c>
      <c r="G6" s="19">
        <f>IF($F6="tak",IF($E6="bitumiczna",2.5*($B6-$AI6),$C6*($B6-$AI6)),0)</f>
        <v>931.5</v>
      </c>
      <c r="H6" s="19" t="s">
        <v>24</v>
      </c>
      <c r="I6" s="19">
        <f>IF($H6="tak",2.5*($B6-$AI6),IF($E6="bitumiczna",2.5*($B6-$AI6),0))</f>
        <v>0</v>
      </c>
      <c r="J6" s="19" t="s">
        <v>24</v>
      </c>
      <c r="K6" s="19">
        <f>IF(J6="tak",2.5*($B6-$AI6),0)</f>
        <v>0</v>
      </c>
      <c r="L6" s="19" t="s">
        <v>24</v>
      </c>
      <c r="M6" s="19">
        <f>IF(L6="tak",2.5*($B6-$AI6),0)</f>
        <v>0</v>
      </c>
      <c r="N6" s="20">
        <f>IF(AD6="tak",1*0.5,IF(AR6&gt;0,1*0.5,2*0.5))</f>
        <v>1</v>
      </c>
      <c r="O6" s="20">
        <f>N6*(B6-AI6)</f>
        <v>207</v>
      </c>
      <c r="P6" s="20">
        <v>207</v>
      </c>
      <c r="Q6" s="20">
        <v>0</v>
      </c>
      <c r="R6" s="20">
        <v>0</v>
      </c>
      <c r="S6" s="20"/>
      <c r="T6" s="20"/>
      <c r="U6" s="20"/>
      <c r="V6" s="20"/>
      <c r="W6" s="20">
        <v>108</v>
      </c>
      <c r="X6" s="136" t="s">
        <v>24</v>
      </c>
      <c r="Y6" s="136">
        <f>IF(X6="tak",$C6*$B6,0)</f>
        <v>0</v>
      </c>
      <c r="Z6" s="136" t="s">
        <v>24</v>
      </c>
      <c r="AA6" s="136">
        <f>IF(Z6="tak",$C6*$B6,0)</f>
        <v>0</v>
      </c>
      <c r="AB6" s="10" t="s">
        <v>25</v>
      </c>
      <c r="AC6" s="10">
        <f>IF($AB6="tak",$C6*$B6,0)</f>
        <v>1071</v>
      </c>
      <c r="AD6" s="10" t="s">
        <v>24</v>
      </c>
      <c r="AE6" s="10">
        <f>IF(AD6="tak",1.5*$B6,0)</f>
        <v>0</v>
      </c>
      <c r="AF6" s="10">
        <v>6</v>
      </c>
      <c r="AG6" s="10">
        <v>2</v>
      </c>
      <c r="AH6" s="21">
        <v>0</v>
      </c>
      <c r="AI6" s="21">
        <f>B6-P6-R6</f>
        <v>31</v>
      </c>
      <c r="AJ6" s="22">
        <f>(IF($F6="tak",IF($E6="bitumiczna",$D6*$B6,($B6*$C6-$G6)),0))</f>
        <v>139.5</v>
      </c>
      <c r="AK6" s="22">
        <f t="shared" si="0"/>
        <v>0</v>
      </c>
      <c r="AL6" s="22">
        <f t="shared" si="1"/>
        <v>0</v>
      </c>
      <c r="AM6" s="22">
        <f>AI6*N6</f>
        <v>31</v>
      </c>
      <c r="AN6" s="10" t="s">
        <v>24</v>
      </c>
      <c r="AO6" s="10">
        <f>IF(AN6="tak",$C6*$B6,0)</f>
        <v>0</v>
      </c>
      <c r="AP6" s="10" t="s">
        <v>24</v>
      </c>
      <c r="AQ6" s="10">
        <f>IF(AP6="tak",$C6*$B6,0)</f>
        <v>0</v>
      </c>
      <c r="AR6" s="107">
        <v>0</v>
      </c>
      <c r="AS6" s="107">
        <v>0</v>
      </c>
      <c r="AT6" s="107">
        <f>AR6*AS6</f>
        <v>0</v>
      </c>
      <c r="AU6" s="107">
        <v>0</v>
      </c>
      <c r="AV6" s="107"/>
      <c r="AW6" s="107">
        <v>0</v>
      </c>
      <c r="AX6" s="107">
        <v>0</v>
      </c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</row>
    <row r="7" spans="1:367" s="74" customFormat="1" ht="30" customHeight="1" x14ac:dyDescent="0.25">
      <c r="A7" s="98" t="s">
        <v>181</v>
      </c>
      <c r="B7" s="18"/>
      <c r="C7" s="18"/>
      <c r="D7" s="18"/>
      <c r="E7" s="18"/>
      <c r="F7" s="19"/>
      <c r="G7" s="19"/>
      <c r="H7" s="19"/>
      <c r="I7" s="19"/>
      <c r="J7" s="19"/>
      <c r="K7" s="19"/>
      <c r="L7" s="19"/>
      <c r="M7" s="19"/>
      <c r="N7" s="20"/>
      <c r="O7" s="20"/>
      <c r="P7" s="20">
        <v>0</v>
      </c>
      <c r="Q7" s="20">
        <v>0</v>
      </c>
      <c r="R7" s="20">
        <f>(65+1470)</f>
        <v>1535</v>
      </c>
      <c r="S7" s="20">
        <v>1</v>
      </c>
      <c r="T7" s="20">
        <v>750</v>
      </c>
      <c r="U7" s="20"/>
      <c r="V7" s="20"/>
      <c r="W7" s="20"/>
      <c r="X7" s="136"/>
      <c r="Y7" s="136"/>
      <c r="Z7" s="136"/>
      <c r="AA7" s="136"/>
      <c r="AB7" s="10"/>
      <c r="AC7" s="10"/>
      <c r="AD7" s="10"/>
      <c r="AE7" s="10"/>
      <c r="AF7" s="10"/>
      <c r="AG7" s="10"/>
      <c r="AH7" s="21"/>
      <c r="AI7" s="21"/>
      <c r="AJ7" s="22"/>
      <c r="AK7" s="22"/>
      <c r="AL7" s="22"/>
      <c r="AM7" s="22"/>
      <c r="AN7" s="10"/>
      <c r="AO7" s="10"/>
      <c r="AP7" s="10"/>
      <c r="AQ7" s="10"/>
      <c r="AR7" s="107"/>
      <c r="AS7" s="107"/>
      <c r="AT7" s="107"/>
      <c r="AU7" s="107">
        <v>0</v>
      </c>
      <c r="AV7" s="107"/>
      <c r="AW7" s="107">
        <v>0</v>
      </c>
      <c r="AX7" s="107">
        <v>0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23" t="s">
        <v>30</v>
      </c>
      <c r="B8" s="24"/>
      <c r="C8" s="24"/>
      <c r="D8" s="24"/>
      <c r="E8" s="24"/>
      <c r="F8" s="24">
        <f>SUM(G3:G6)</f>
        <v>3240</v>
      </c>
      <c r="G8" s="24"/>
      <c r="H8" s="24">
        <f>SUM(I3:I6)</f>
        <v>0</v>
      </c>
      <c r="I8" s="24"/>
      <c r="J8" s="24">
        <f>SUM(K3:K6)</f>
        <v>0</v>
      </c>
      <c r="K8" s="24"/>
      <c r="L8" s="24">
        <f>SUM(M3:M6)</f>
        <v>0</v>
      </c>
      <c r="M8" s="24"/>
      <c r="N8" s="25">
        <f>SUM(O3:O6)</f>
        <v>720</v>
      </c>
      <c r="O8" s="24"/>
      <c r="P8" s="25">
        <f>SUM(P3:P7)</f>
        <v>879</v>
      </c>
      <c r="Q8" s="25">
        <v>120</v>
      </c>
      <c r="R8" s="25">
        <f>SUM(R3:R7)</f>
        <v>1885</v>
      </c>
      <c r="S8" s="25">
        <f>SUM(S3:S7)</f>
        <v>1</v>
      </c>
      <c r="T8" s="25">
        <f t="shared" ref="T8:U8" si="2">SUM(T3:T7)</f>
        <v>750</v>
      </c>
      <c r="U8" s="25">
        <f t="shared" si="2"/>
        <v>0</v>
      </c>
      <c r="V8" s="25">
        <f>SUM(V3:V7)</f>
        <v>0</v>
      </c>
      <c r="W8" s="25">
        <f>SUM(W3:W6)</f>
        <v>1418</v>
      </c>
      <c r="X8" s="25">
        <f>SUM(Y3:Y6)</f>
        <v>0</v>
      </c>
      <c r="Y8" s="25"/>
      <c r="Z8" s="25">
        <f>SUM(AA3:AA6)</f>
        <v>0</v>
      </c>
      <c r="AA8" s="25"/>
      <c r="AB8" s="24">
        <f>SUM(AC3:AC6)</f>
        <v>3856.5</v>
      </c>
      <c r="AC8" s="24"/>
      <c r="AD8" s="25">
        <f>SUM(AE3:AE6)</f>
        <v>528</v>
      </c>
      <c r="AE8" s="24"/>
      <c r="AF8" s="37">
        <f>SUM(AF3:AF6)</f>
        <v>27</v>
      </c>
      <c r="AG8" s="37">
        <f>SUM(AG3:AG6)</f>
        <v>15</v>
      </c>
      <c r="AH8" s="25">
        <f>SUM(AH3:AH6)</f>
        <v>0</v>
      </c>
      <c r="AI8" s="24"/>
      <c r="AJ8" s="25">
        <f>SUM(AJ3:AJ6)</f>
        <v>616.5</v>
      </c>
      <c r="AK8" s="25">
        <f>SUM(AK3:AK6)</f>
        <v>0</v>
      </c>
      <c r="AL8" s="25">
        <f>SUM(AL3:AL6)</f>
        <v>0</v>
      </c>
      <c r="AM8" s="25">
        <f>SUM(AM3:AM6)</f>
        <v>313</v>
      </c>
      <c r="AN8" s="25">
        <f>SUM(AO3:AO6)</f>
        <v>0</v>
      </c>
      <c r="AO8" s="25"/>
      <c r="AP8" s="25">
        <f>SUM(AQ3:AQ6)</f>
        <v>0</v>
      </c>
      <c r="AQ8" s="24"/>
      <c r="AR8" s="181">
        <f>SUM(AS3:AS6)</f>
        <v>0</v>
      </c>
      <c r="AS8" s="181"/>
      <c r="AT8" s="71">
        <f>SUM(AT3:AT6)</f>
        <v>0</v>
      </c>
      <c r="AU8" s="25">
        <f>SUM(AU3:AU7)</f>
        <v>0</v>
      </c>
      <c r="AV8" s="145">
        <v>0</v>
      </c>
      <c r="AW8" s="25">
        <f>SUM(AW3:AW7)</f>
        <v>0</v>
      </c>
      <c r="AX8" s="25">
        <f>SUM(AX3:AX7)</f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23" t="s">
        <v>31</v>
      </c>
      <c r="B9" s="30"/>
      <c r="C9" s="30"/>
      <c r="D9" s="30"/>
      <c r="E9" s="30"/>
      <c r="F9" s="30" t="s">
        <v>32</v>
      </c>
      <c r="G9" s="30"/>
      <c r="H9" s="30" t="s">
        <v>32</v>
      </c>
      <c r="I9" s="30"/>
      <c r="J9" s="30" t="s">
        <v>32</v>
      </c>
      <c r="K9" s="30"/>
      <c r="L9" s="30" t="s">
        <v>32</v>
      </c>
      <c r="M9" s="30"/>
      <c r="N9" s="30" t="s">
        <v>32</v>
      </c>
      <c r="O9" s="30"/>
      <c r="P9" s="30" t="s">
        <v>33</v>
      </c>
      <c r="Q9" s="30" t="s">
        <v>33</v>
      </c>
      <c r="R9" s="30" t="s">
        <v>33</v>
      </c>
      <c r="S9" s="77" t="s">
        <v>225</v>
      </c>
      <c r="T9" s="30" t="s">
        <v>33</v>
      </c>
      <c r="U9" s="30" t="s">
        <v>33</v>
      </c>
      <c r="V9" s="77" t="s">
        <v>225</v>
      </c>
      <c r="W9" s="30" t="s">
        <v>33</v>
      </c>
      <c r="X9" s="30" t="s">
        <v>32</v>
      </c>
      <c r="Y9" s="30"/>
      <c r="Z9" s="30" t="s">
        <v>32</v>
      </c>
      <c r="AA9" s="30"/>
      <c r="AB9" s="30" t="s">
        <v>32</v>
      </c>
      <c r="AC9" s="30"/>
      <c r="AD9" s="30" t="s">
        <v>32</v>
      </c>
      <c r="AE9" s="30"/>
      <c r="AF9" s="30" t="s">
        <v>34</v>
      </c>
      <c r="AG9" s="30" t="s">
        <v>34</v>
      </c>
      <c r="AH9" s="30" t="s">
        <v>33</v>
      </c>
      <c r="AI9" s="30"/>
      <c r="AJ9" s="30" t="s">
        <v>32</v>
      </c>
      <c r="AK9" s="30" t="s">
        <v>32</v>
      </c>
      <c r="AL9" s="30" t="s">
        <v>32</v>
      </c>
      <c r="AM9" s="30" t="s">
        <v>32</v>
      </c>
      <c r="AN9" s="30" t="s">
        <v>32</v>
      </c>
      <c r="AO9" s="30"/>
      <c r="AP9" s="30" t="s">
        <v>32</v>
      </c>
      <c r="AQ9" s="30"/>
      <c r="AR9" s="166" t="s">
        <v>33</v>
      </c>
      <c r="AS9" s="166"/>
      <c r="AT9" s="30" t="s">
        <v>32</v>
      </c>
      <c r="AU9" s="30" t="s">
        <v>33</v>
      </c>
      <c r="AV9" s="77" t="s">
        <v>33</v>
      </c>
      <c r="AW9" s="30" t="s">
        <v>33</v>
      </c>
      <c r="AX9" s="30" t="s">
        <v>33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31" t="s">
        <v>35</v>
      </c>
      <c r="B10" s="32"/>
      <c r="C10" s="32"/>
      <c r="D10" s="32"/>
      <c r="E10" s="32"/>
      <c r="F10" s="32">
        <f>F8*'Ceny jednostkowe_do ukrycia'!D3</f>
        <v>0</v>
      </c>
      <c r="G10" s="32"/>
      <c r="H10" s="32">
        <f>H8*'Ceny jednostkowe_do ukrycia'!E3</f>
        <v>0</v>
      </c>
      <c r="I10" s="32"/>
      <c r="J10" s="32">
        <f>J8*'Ceny jednostkowe_do ukrycia'!F3</f>
        <v>0</v>
      </c>
      <c r="K10" s="32"/>
      <c r="L10" s="32">
        <f>L8*'Ceny jednostkowe_do ukrycia'!G3</f>
        <v>0</v>
      </c>
      <c r="M10" s="32"/>
      <c r="N10" s="32">
        <f>N8*'Ceny jednostkowe_do ukrycia'!H3</f>
        <v>0</v>
      </c>
      <c r="O10" s="32"/>
      <c r="P10" s="32">
        <f>P8*'Ceny jednostkowe_do ukrycia'!I3</f>
        <v>0</v>
      </c>
      <c r="Q10" s="32">
        <f>Q8*'Ceny jednostkowe_do ukrycia'!J3</f>
        <v>0</v>
      </c>
      <c r="R10" s="32">
        <f>R8*'Ceny jednostkowe_do ukrycia'!K3</f>
        <v>0</v>
      </c>
      <c r="S10" s="32">
        <f>S8*'Ceny jednostkowe_do ukrycia'!L3</f>
        <v>0</v>
      </c>
      <c r="T10" s="32">
        <f>T8*'Ceny jednostkowe_do ukrycia'!M3</f>
        <v>0</v>
      </c>
      <c r="U10" s="32">
        <f>U8*'Ceny jednostkowe_do ukrycia'!N3</f>
        <v>0</v>
      </c>
      <c r="V10" s="32">
        <f>V8*'Ceny jednostkowe_do ukrycia'!O3</f>
        <v>0</v>
      </c>
      <c r="W10" s="32">
        <f>W8*'Ceny jednostkowe_do ukrycia'!P3</f>
        <v>0</v>
      </c>
      <c r="X10" s="32">
        <f>X8*'Ceny jednostkowe_do ukrycia'!Q3</f>
        <v>0</v>
      </c>
      <c r="Y10" s="32"/>
      <c r="Z10" s="32">
        <f>Z8*'Ceny jednostkowe_do ukrycia'!R3</f>
        <v>0</v>
      </c>
      <c r="AA10" s="32"/>
      <c r="AB10" s="32">
        <f>AB8*'Ceny jednostkowe_do ukrycia'!S3</f>
        <v>0</v>
      </c>
      <c r="AC10" s="32"/>
      <c r="AD10" s="32">
        <f>AD8*'Ceny jednostkowe_do ukrycia'!T3</f>
        <v>0</v>
      </c>
      <c r="AE10" s="32"/>
      <c r="AF10" s="32">
        <f>AF8*'Ceny jednostkowe_do ukrycia'!U3</f>
        <v>0</v>
      </c>
      <c r="AG10" s="32">
        <f>AG8*'Ceny jednostkowe_do ukrycia'!V3</f>
        <v>0</v>
      </c>
      <c r="AH10" s="32">
        <f>AH8*'Ceny jednostkowe_do ukrycia'!W3</f>
        <v>0</v>
      </c>
      <c r="AI10" s="32"/>
      <c r="AJ10" s="32">
        <f>AJ8*'Ceny jednostkowe_do ukrycia'!Z3</f>
        <v>0</v>
      </c>
      <c r="AK10" s="32">
        <f>AK8*'Ceny jednostkowe_do ukrycia'!AA3</f>
        <v>0</v>
      </c>
      <c r="AL10" s="32">
        <f>AL8*'Ceny jednostkowe_do ukrycia'!AB3</f>
        <v>0</v>
      </c>
      <c r="AM10" s="32">
        <f>AM8*'Ceny jednostkowe_do ukrycia'!AC3</f>
        <v>0</v>
      </c>
      <c r="AN10" s="32">
        <f>AN8*'Ceny jednostkowe_do ukrycia'!AD3</f>
        <v>0</v>
      </c>
      <c r="AO10" s="32"/>
      <c r="AP10" s="32">
        <f>AP8*'Ceny jednostkowe_do ukrycia'!AE3</f>
        <v>0</v>
      </c>
      <c r="AQ10" s="32"/>
      <c r="AR10" s="205">
        <f>AR8*'Ceny jednostkowe_do ukrycia'!AF3</f>
        <v>0</v>
      </c>
      <c r="AS10" s="206"/>
      <c r="AT10" s="32">
        <f>AT8*'Ceny jednostkowe_do ukrycia'!$AH$3</f>
        <v>0</v>
      </c>
      <c r="AU10" s="32">
        <f>AU8*'Ceny jednostkowe_do ukrycia'!AI3</f>
        <v>0</v>
      </c>
      <c r="AV10" s="32">
        <f>AV8*'Ceny jednostkowe_do ukrycia'!AJ3</f>
        <v>0</v>
      </c>
      <c r="AW10" s="32">
        <f>AW8*'Ceny jednostkowe_do ukrycia'!AK3</f>
        <v>0</v>
      </c>
      <c r="AX10" s="32">
        <f>AX8*'Ceny jednostkowe_do ukrycia'!AL3</f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33" customFormat="1" ht="15" customHeight="1" x14ac:dyDescent="0.25">
      <c r="A11" s="33" t="s">
        <v>176</v>
      </c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33" customFormat="1" ht="15" customHeight="1" x14ac:dyDescent="0.25">
      <c r="A12" s="33" t="s">
        <v>177</v>
      </c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ht="15" customHeight="1" x14ac:dyDescent="0.25">
      <c r="A13" s="33" t="s">
        <v>178</v>
      </c>
      <c r="B13" s="33">
        <f>SUM(B3)</f>
        <v>352</v>
      </c>
      <c r="C13" s="33"/>
      <c r="D13" s="33"/>
      <c r="E13" s="33"/>
      <c r="F13" s="33"/>
      <c r="G13" s="33">
        <f>SUM(G3)</f>
        <v>0</v>
      </c>
      <c r="H13" s="33"/>
      <c r="I13" s="33">
        <f>SUM(I3)</f>
        <v>0</v>
      </c>
      <c r="J13" s="33"/>
      <c r="K13" s="33">
        <f>SUM(K3)</f>
        <v>0</v>
      </c>
      <c r="L13" s="33"/>
      <c r="M13" s="33"/>
      <c r="N13" s="33"/>
      <c r="O13" s="33">
        <f t="shared" ref="O13:AO13" si="3">SUM(O3)</f>
        <v>0</v>
      </c>
      <c r="P13" s="33">
        <f t="shared" si="3"/>
        <v>159</v>
      </c>
      <c r="Q13" s="33"/>
      <c r="R13" s="33">
        <f t="shared" si="3"/>
        <v>350</v>
      </c>
      <c r="S13" s="33"/>
      <c r="T13" s="33"/>
      <c r="U13" s="33"/>
      <c r="V13" s="33"/>
      <c r="W13" s="33">
        <f t="shared" si="3"/>
        <v>292</v>
      </c>
      <c r="X13" s="33"/>
      <c r="Y13" s="33">
        <f t="shared" ref="Y13:AA13" si="4">SUM(Y3)</f>
        <v>0</v>
      </c>
      <c r="Z13" s="33"/>
      <c r="AA13" s="33">
        <f t="shared" si="4"/>
        <v>0</v>
      </c>
      <c r="AB13" s="33"/>
      <c r="AC13" s="33">
        <f t="shared" si="3"/>
        <v>0</v>
      </c>
      <c r="AD13" s="33"/>
      <c r="AE13" s="33">
        <f t="shared" si="3"/>
        <v>528</v>
      </c>
      <c r="AF13" s="33">
        <f t="shared" si="3"/>
        <v>9</v>
      </c>
      <c r="AG13" s="33">
        <f t="shared" si="3"/>
        <v>2</v>
      </c>
      <c r="AH13" s="33">
        <f t="shared" si="3"/>
        <v>0</v>
      </c>
      <c r="AI13" s="33"/>
      <c r="AJ13" s="33">
        <f t="shared" si="3"/>
        <v>0</v>
      </c>
      <c r="AK13" s="33">
        <f t="shared" si="3"/>
        <v>0</v>
      </c>
      <c r="AL13" s="33">
        <f t="shared" si="3"/>
        <v>0</v>
      </c>
      <c r="AM13" s="33">
        <f t="shared" si="3"/>
        <v>176</v>
      </c>
      <c r="AN13" s="33"/>
      <c r="AO13" s="33">
        <f t="shared" si="3"/>
        <v>0</v>
      </c>
      <c r="AP13" s="33"/>
      <c r="AQ13" s="33">
        <f t="shared" ref="AQ13" si="5">SUM(AQ3)</f>
        <v>0</v>
      </c>
      <c r="AR13" s="33"/>
      <c r="AS13" s="33">
        <f>SUM(AS3)</f>
        <v>0</v>
      </c>
      <c r="AT13" s="33">
        <f>SUM(AT3)</f>
        <v>0</v>
      </c>
      <c r="AU13" s="33">
        <f t="shared" ref="AU13:AW13" si="6">SUM(AU3)</f>
        <v>0</v>
      </c>
      <c r="AV13" s="33"/>
      <c r="AW13" s="33">
        <f t="shared" si="6"/>
        <v>0</v>
      </c>
    </row>
    <row r="14" spans="1:367" ht="15" customHeight="1" x14ac:dyDescent="0.25">
      <c r="A14" s="33" t="s">
        <v>179</v>
      </c>
      <c r="B14" s="33">
        <f t="shared" ref="B14" si="7">SUM(B4:B6)</f>
        <v>857</v>
      </c>
      <c r="C14" s="33"/>
      <c r="D14" s="33"/>
      <c r="E14" s="33"/>
      <c r="F14" s="33"/>
      <c r="G14" s="33">
        <f t="shared" ref="G14:AQ14" si="8">SUM(G4:G6)</f>
        <v>3240</v>
      </c>
      <c r="H14" s="33"/>
      <c r="I14" s="33">
        <f t="shared" si="8"/>
        <v>0</v>
      </c>
      <c r="J14" s="33"/>
      <c r="K14" s="33">
        <f t="shared" si="8"/>
        <v>0</v>
      </c>
      <c r="L14" s="33"/>
      <c r="M14" s="33">
        <f t="shared" si="8"/>
        <v>0</v>
      </c>
      <c r="N14" s="33"/>
      <c r="O14" s="33">
        <f t="shared" si="8"/>
        <v>720</v>
      </c>
      <c r="P14" s="33">
        <f t="shared" si="8"/>
        <v>720</v>
      </c>
      <c r="Q14" s="33"/>
      <c r="R14" s="33">
        <f t="shared" si="8"/>
        <v>0</v>
      </c>
      <c r="S14" s="33"/>
      <c r="T14" s="33"/>
      <c r="U14" s="33"/>
      <c r="V14" s="33"/>
      <c r="W14" s="33">
        <f t="shared" si="8"/>
        <v>1126</v>
      </c>
      <c r="X14" s="33"/>
      <c r="Y14" s="33">
        <f t="shared" ref="Y14:AA14" si="9">SUM(Y4:Y6)</f>
        <v>0</v>
      </c>
      <c r="Z14" s="33"/>
      <c r="AA14" s="33">
        <f t="shared" si="9"/>
        <v>0</v>
      </c>
      <c r="AB14" s="33"/>
      <c r="AC14" s="33">
        <f t="shared" si="8"/>
        <v>3856.5</v>
      </c>
      <c r="AD14" s="33"/>
      <c r="AE14" s="33">
        <f t="shared" si="8"/>
        <v>0</v>
      </c>
      <c r="AF14" s="33">
        <f t="shared" si="8"/>
        <v>18</v>
      </c>
      <c r="AG14" s="33">
        <f t="shared" si="8"/>
        <v>13</v>
      </c>
      <c r="AH14" s="33">
        <f t="shared" si="8"/>
        <v>0</v>
      </c>
      <c r="AI14" s="33"/>
      <c r="AJ14" s="33">
        <f t="shared" si="8"/>
        <v>616.5</v>
      </c>
      <c r="AK14" s="33">
        <f t="shared" si="8"/>
        <v>0</v>
      </c>
      <c r="AL14" s="33">
        <f t="shared" si="8"/>
        <v>0</v>
      </c>
      <c r="AM14" s="33">
        <f t="shared" si="8"/>
        <v>137</v>
      </c>
      <c r="AN14" s="33"/>
      <c r="AO14" s="33">
        <f t="shared" si="8"/>
        <v>0</v>
      </c>
      <c r="AP14" s="33"/>
      <c r="AQ14" s="33">
        <f t="shared" si="8"/>
        <v>0</v>
      </c>
      <c r="AR14" s="33"/>
      <c r="AS14" s="33">
        <f>SUM(AS4:AS6)</f>
        <v>0</v>
      </c>
      <c r="AT14" s="33">
        <f>SUM(AT4:AT6)</f>
        <v>0</v>
      </c>
      <c r="AU14" s="33">
        <f t="shared" ref="AU14:AW14" si="10">SUM(AU4:AU6)</f>
        <v>0</v>
      </c>
      <c r="AV14" s="33"/>
      <c r="AW14" s="33">
        <f t="shared" si="10"/>
        <v>0</v>
      </c>
    </row>
    <row r="15" spans="1:367" ht="15" customHeight="1" x14ac:dyDescent="0.25"/>
    <row r="16" spans="1:367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algorithmName="SHA-512" hashValue="Vfau9lSyopYLU8k9jRiuzo2ikz60L2Q3sOz2M1a+XEaeSJaEbzLLxI7AnYdvi47kPeN1333kT/fiO7uZRC8pgQ==" saltValue="S+eIDy36qgNSTcBnZsbe1Q==" spinCount="100000" sheet="1" objects="1" scenarios="1"/>
  <mergeCells count="16"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  <mergeCell ref="AR10:AS10"/>
    <mergeCell ref="AR8:AS8"/>
    <mergeCell ref="AR9:AS9"/>
    <mergeCell ref="AD2:AE2"/>
    <mergeCell ref="AN2:AO2"/>
    <mergeCell ref="AP2:AQ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1"/>
  <sheetViews>
    <sheetView zoomScaleNormal="100" workbookViewId="0">
      <pane xSplit="1" topLeftCell="F1" activePane="topRight" state="frozen"/>
      <selection activeCell="E30" sqref="E30"/>
      <selection pane="topRight" activeCell="F1" sqref="F1:AA1"/>
    </sheetView>
  </sheetViews>
  <sheetFormatPr defaultColWidth="13.42578125" defaultRowHeight="15" x14ac:dyDescent="0.25"/>
  <cols>
    <col min="1" max="1" width="38.7109375" bestFit="1" customWidth="1"/>
    <col min="2" max="2" width="15.7109375" bestFit="1" customWidth="1"/>
    <col min="3" max="3" width="18.28515625" customWidth="1"/>
    <col min="4" max="4" width="16.28515625" bestFit="1" customWidth="1"/>
    <col min="5" max="5" width="22" bestFit="1" customWidth="1"/>
  </cols>
  <sheetData>
    <row r="1" spans="1:367" s="74" customFormat="1" x14ac:dyDescent="0.25">
      <c r="A1" s="173" t="s">
        <v>241</v>
      </c>
      <c r="B1" s="174"/>
      <c r="C1" s="174"/>
      <c r="D1" s="174"/>
      <c r="E1" s="175"/>
      <c r="F1" s="178" t="s">
        <v>242</v>
      </c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B1" s="169" t="s">
        <v>243</v>
      </c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204" t="s">
        <v>19</v>
      </c>
      <c r="G2" s="204"/>
      <c r="H2" s="193" t="s">
        <v>188</v>
      </c>
      <c r="I2" s="194"/>
      <c r="J2" s="193" t="s">
        <v>189</v>
      </c>
      <c r="K2" s="194"/>
      <c r="L2" s="193" t="s">
        <v>175</v>
      </c>
      <c r="M2" s="194"/>
      <c r="N2" s="2" t="s">
        <v>10</v>
      </c>
      <c r="O2" s="2" t="s">
        <v>20</v>
      </c>
      <c r="P2" s="2" t="s">
        <v>11</v>
      </c>
      <c r="Q2" s="2" t="s">
        <v>221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228</v>
      </c>
      <c r="W2" s="2" t="s">
        <v>13</v>
      </c>
      <c r="X2" s="191" t="s">
        <v>190</v>
      </c>
      <c r="Y2" s="192"/>
      <c r="Z2" s="191" t="s">
        <v>191</v>
      </c>
      <c r="AA2" s="192"/>
      <c r="AB2" s="202" t="s">
        <v>192</v>
      </c>
      <c r="AC2" s="202"/>
      <c r="AD2" s="189" t="s">
        <v>187</v>
      </c>
      <c r="AE2" s="190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89" t="s">
        <v>193</v>
      </c>
      <c r="AO2" s="190"/>
      <c r="AP2" s="189" t="s">
        <v>194</v>
      </c>
      <c r="AQ2" s="190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69" customFormat="1" ht="15" customHeight="1" x14ac:dyDescent="0.25">
      <c r="A3" s="99" t="s">
        <v>167</v>
      </c>
      <c r="B3" s="56">
        <v>1008</v>
      </c>
      <c r="C3" s="56">
        <v>5</v>
      </c>
      <c r="D3" s="56"/>
      <c r="E3" s="56" t="s">
        <v>162</v>
      </c>
      <c r="F3" s="57" t="s">
        <v>25</v>
      </c>
      <c r="G3" s="57">
        <f t="shared" ref="G3:G12" si="0">IF($F3="tak",IF($E3="bitumiczna",2.5*($B3-$AI3),$C3*($B3-$AI3)),0)</f>
        <v>4940</v>
      </c>
      <c r="H3" s="57" t="s">
        <v>24</v>
      </c>
      <c r="I3" s="57">
        <f>IF($H3="tak",2.5*($B3-$AI3),IF($E3="bitumiczna",2.5*($B3-$AI3),0))</f>
        <v>0</v>
      </c>
      <c r="J3" s="57" t="s">
        <v>24</v>
      </c>
      <c r="K3" s="57">
        <f>IF(J3="tak",2.5*($B3-$AI3),0)</f>
        <v>0</v>
      </c>
      <c r="L3" s="57" t="s">
        <v>25</v>
      </c>
      <c r="M3" s="57">
        <f t="shared" ref="M3:M12" si="1">IF(L3="tak",2.5*($B3-$AI3),0)</f>
        <v>2470</v>
      </c>
      <c r="N3" s="58">
        <f t="shared" ref="N3:N12" si="2">IF(AD3="tak",1*0.5,IF(AR3&gt;0,1*0.5,2*0.5))</f>
        <v>0.5</v>
      </c>
      <c r="O3" s="58">
        <f t="shared" ref="O3:O12" si="3">N3*(B3-AI3)</f>
        <v>494</v>
      </c>
      <c r="P3" s="58">
        <v>973</v>
      </c>
      <c r="Q3" s="58">
        <v>0</v>
      </c>
      <c r="R3" s="58">
        <v>678</v>
      </c>
      <c r="S3" s="58"/>
      <c r="T3" s="58"/>
      <c r="U3" s="58"/>
      <c r="V3" s="58"/>
      <c r="W3" s="58">
        <v>30</v>
      </c>
      <c r="X3" s="139" t="s">
        <v>24</v>
      </c>
      <c r="Y3" s="139">
        <f t="shared" ref="Y3:Y12" si="4">IF(X3="tak",$C3*$B3,0)</f>
        <v>0</v>
      </c>
      <c r="Z3" s="139" t="s">
        <v>24</v>
      </c>
      <c r="AA3" s="139">
        <f t="shared" ref="AA3:AA12" si="5">IF(Z3="tak",$C3*$B3,0)</f>
        <v>0</v>
      </c>
      <c r="AB3" s="59" t="s">
        <v>24</v>
      </c>
      <c r="AC3" s="59">
        <f t="shared" ref="AC3:AC12" si="6">IF($AB3="tak",$C3*$B3,0)</f>
        <v>0</v>
      </c>
      <c r="AD3" s="59" t="s">
        <v>24</v>
      </c>
      <c r="AE3" s="59">
        <f t="shared" ref="AE3:AE12" si="7">IF(AD3="tak",1.5*$B3,0)</f>
        <v>0</v>
      </c>
      <c r="AF3" s="59">
        <v>17</v>
      </c>
      <c r="AG3" s="59">
        <v>0</v>
      </c>
      <c r="AH3" s="60">
        <v>385</v>
      </c>
      <c r="AI3" s="60">
        <v>20</v>
      </c>
      <c r="AJ3" s="61">
        <f t="shared" ref="AJ3:AJ12" si="8">(IF($F3="tak",IF($E3="bitumiczna",$D3*$B3,($B3*$C3-$G3)),0))</f>
        <v>100</v>
      </c>
      <c r="AK3" s="61">
        <f t="shared" ref="AK3" si="9">(IF($H3="tak",$B3*$D3,0))</f>
        <v>0</v>
      </c>
      <c r="AL3" s="61">
        <f t="shared" ref="AL3" si="10">(IF($J3="tak",$B3*$D3,0))</f>
        <v>0</v>
      </c>
      <c r="AM3" s="61">
        <f t="shared" ref="AM3:AM12" si="11">AI3*N3</f>
        <v>10</v>
      </c>
      <c r="AN3" s="59" t="s">
        <v>24</v>
      </c>
      <c r="AO3" s="59">
        <f t="shared" ref="AO3:AO12" si="12">IF(AN3="tak",$C3*$B3,0)</f>
        <v>0</v>
      </c>
      <c r="AP3" s="59" t="s">
        <v>24</v>
      </c>
      <c r="AQ3" s="59">
        <f t="shared" ref="AQ3:AQ12" si="13">IF(AP3="tak",$C3*$B3,0)</f>
        <v>0</v>
      </c>
      <c r="AR3" s="106">
        <v>1.5</v>
      </c>
      <c r="AS3" s="106">
        <v>671</v>
      </c>
      <c r="AT3" s="106">
        <f t="shared" ref="AT3:AT12" si="14">AR3*AS3</f>
        <v>1006.5</v>
      </c>
      <c r="AU3" s="106">
        <v>0</v>
      </c>
      <c r="AV3" s="106"/>
      <c r="AW3" s="106">
        <v>0</v>
      </c>
      <c r="AX3" s="106">
        <v>0</v>
      </c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</row>
    <row r="4" spans="1:367" s="74" customFormat="1" ht="15" customHeight="1" x14ac:dyDescent="0.25">
      <c r="A4" s="100" t="s">
        <v>167</v>
      </c>
      <c r="B4" s="18">
        <v>121</v>
      </c>
      <c r="C4" s="18">
        <v>4</v>
      </c>
      <c r="D4" s="18">
        <v>1</v>
      </c>
      <c r="E4" s="18" t="s">
        <v>159</v>
      </c>
      <c r="F4" s="19" t="s">
        <v>25</v>
      </c>
      <c r="G4" s="19">
        <f t="shared" si="0"/>
        <v>15</v>
      </c>
      <c r="H4" s="19" t="s">
        <v>25</v>
      </c>
      <c r="I4" s="19">
        <f>IF($H4="tak",2.5*($B4-$AI4),IF($E4="bitumiczna",2.5*($B4-$AI4),0))</f>
        <v>15</v>
      </c>
      <c r="J4" s="19" t="s">
        <v>25</v>
      </c>
      <c r="K4" s="19">
        <f>IF(J4="tak",2.5*($B4-$AI4),0)</f>
        <v>15</v>
      </c>
      <c r="L4" s="19" t="s">
        <v>24</v>
      </c>
      <c r="M4" s="19">
        <f t="shared" si="1"/>
        <v>0</v>
      </c>
      <c r="N4" s="20">
        <f t="shared" si="2"/>
        <v>1</v>
      </c>
      <c r="O4" s="20">
        <f t="shared" si="3"/>
        <v>6</v>
      </c>
      <c r="P4" s="20">
        <v>0</v>
      </c>
      <c r="Q4" s="20">
        <v>0</v>
      </c>
      <c r="R4" s="20">
        <v>0</v>
      </c>
      <c r="S4" s="20"/>
      <c r="T4" s="20"/>
      <c r="U4" s="20"/>
      <c r="V4" s="20"/>
      <c r="W4" s="20">
        <v>200</v>
      </c>
      <c r="X4" s="136" t="s">
        <v>24</v>
      </c>
      <c r="Y4" s="136">
        <f t="shared" si="4"/>
        <v>0</v>
      </c>
      <c r="Z4" s="136" t="s">
        <v>24</v>
      </c>
      <c r="AA4" s="136">
        <f t="shared" si="5"/>
        <v>0</v>
      </c>
      <c r="AB4" s="10" t="s">
        <v>24</v>
      </c>
      <c r="AC4" s="10">
        <f t="shared" si="6"/>
        <v>0</v>
      </c>
      <c r="AD4" s="10" t="s">
        <v>24</v>
      </c>
      <c r="AE4" s="10">
        <f t="shared" ref="AE4" si="15">IF(AD4="tak",1.5*$B4,0)</f>
        <v>0</v>
      </c>
      <c r="AF4" s="10">
        <v>1</v>
      </c>
      <c r="AG4" s="10">
        <v>0</v>
      </c>
      <c r="AH4" s="21">
        <v>0</v>
      </c>
      <c r="AI4" s="21">
        <v>115</v>
      </c>
      <c r="AJ4" s="22">
        <f t="shared" si="8"/>
        <v>121</v>
      </c>
      <c r="AK4" s="22">
        <f>(IF($H4="tak",$B4*$D4,0))</f>
        <v>121</v>
      </c>
      <c r="AL4" s="22">
        <f>(IF($J4="tak",$B4*$D4,0))</f>
        <v>121</v>
      </c>
      <c r="AM4" s="22">
        <f t="shared" si="11"/>
        <v>115</v>
      </c>
      <c r="AN4" s="10" t="s">
        <v>24</v>
      </c>
      <c r="AO4" s="10">
        <f t="shared" ref="AO4" si="16">IF(AN4="tak",$C4*$B4,0)</f>
        <v>0</v>
      </c>
      <c r="AP4" s="10" t="s">
        <v>24</v>
      </c>
      <c r="AQ4" s="10">
        <f t="shared" ref="AQ4" si="17">IF(AP4="tak",$C4*$B4,0)</f>
        <v>0</v>
      </c>
      <c r="AR4" s="107">
        <v>0</v>
      </c>
      <c r="AS4" s="107">
        <v>0</v>
      </c>
      <c r="AT4" s="107">
        <f t="shared" ref="AT4" si="18">AR4*AS4</f>
        <v>0</v>
      </c>
      <c r="AU4" s="107">
        <v>0</v>
      </c>
      <c r="AV4" s="107"/>
      <c r="AW4" s="107">
        <v>0</v>
      </c>
      <c r="AX4" s="107">
        <v>0</v>
      </c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</row>
    <row r="5" spans="1:367" s="70" customFormat="1" ht="15" customHeight="1" thickBot="1" x14ac:dyDescent="0.3">
      <c r="A5" s="101" t="s">
        <v>167</v>
      </c>
      <c r="B5" s="63">
        <v>33</v>
      </c>
      <c r="C5" s="63">
        <v>4</v>
      </c>
      <c r="D5" s="63"/>
      <c r="E5" s="63" t="s">
        <v>158</v>
      </c>
      <c r="F5" s="64" t="s">
        <v>25</v>
      </c>
      <c r="G5" s="64">
        <f t="shared" si="0"/>
        <v>100</v>
      </c>
      <c r="H5" s="64" t="s">
        <v>25</v>
      </c>
      <c r="I5" s="64">
        <v>0</v>
      </c>
      <c r="J5" s="64" t="s">
        <v>25</v>
      </c>
      <c r="K5" s="64">
        <v>0</v>
      </c>
      <c r="L5" s="64" t="s">
        <v>24</v>
      </c>
      <c r="M5" s="64">
        <f t="shared" si="1"/>
        <v>0</v>
      </c>
      <c r="N5" s="65">
        <f t="shared" si="2"/>
        <v>1</v>
      </c>
      <c r="O5" s="65">
        <f t="shared" si="3"/>
        <v>25</v>
      </c>
      <c r="P5" s="65">
        <v>11</v>
      </c>
      <c r="Q5" s="65">
        <v>0</v>
      </c>
      <c r="R5" s="65">
        <v>11</v>
      </c>
      <c r="S5" s="65"/>
      <c r="T5" s="65"/>
      <c r="U5" s="65"/>
      <c r="V5" s="65"/>
      <c r="W5" s="65">
        <v>0</v>
      </c>
      <c r="X5" s="140" t="s">
        <v>24</v>
      </c>
      <c r="Y5" s="140">
        <f t="shared" si="4"/>
        <v>0</v>
      </c>
      <c r="Z5" s="140" t="s">
        <v>24</v>
      </c>
      <c r="AA5" s="140">
        <f t="shared" si="5"/>
        <v>0</v>
      </c>
      <c r="AB5" s="66" t="s">
        <v>24</v>
      </c>
      <c r="AC5" s="66">
        <f t="shared" si="6"/>
        <v>0</v>
      </c>
      <c r="AD5" s="66" t="s">
        <v>24</v>
      </c>
      <c r="AE5" s="66">
        <f t="shared" si="7"/>
        <v>0</v>
      </c>
      <c r="AF5" s="66">
        <v>0</v>
      </c>
      <c r="AG5" s="66">
        <v>0</v>
      </c>
      <c r="AH5" s="67">
        <v>0</v>
      </c>
      <c r="AI5" s="67">
        <v>8</v>
      </c>
      <c r="AJ5" s="68">
        <f t="shared" si="8"/>
        <v>32</v>
      </c>
      <c r="AK5" s="68">
        <f>(IF($H5="tak",$B5*$C5,0))</f>
        <v>132</v>
      </c>
      <c r="AL5" s="68">
        <f>(IF($J5="tak",$B5*$C5,0))</f>
        <v>132</v>
      </c>
      <c r="AM5" s="68">
        <f t="shared" si="11"/>
        <v>8</v>
      </c>
      <c r="AN5" s="66" t="s">
        <v>24</v>
      </c>
      <c r="AO5" s="66">
        <f t="shared" si="12"/>
        <v>0</v>
      </c>
      <c r="AP5" s="66" t="s">
        <v>24</v>
      </c>
      <c r="AQ5" s="66">
        <f t="shared" si="13"/>
        <v>0</v>
      </c>
      <c r="AR5" s="108">
        <v>0</v>
      </c>
      <c r="AS5" s="108">
        <v>0</v>
      </c>
      <c r="AT5" s="108">
        <f t="shared" si="14"/>
        <v>0</v>
      </c>
      <c r="AU5" s="108">
        <v>0</v>
      </c>
      <c r="AV5" s="108"/>
      <c r="AW5" s="108">
        <v>0</v>
      </c>
      <c r="AX5" s="108">
        <v>0</v>
      </c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</row>
    <row r="6" spans="1:367" s="79" customFormat="1" ht="15" customHeight="1" x14ac:dyDescent="0.25">
      <c r="A6" s="54" t="s">
        <v>120</v>
      </c>
      <c r="B6" s="14">
        <v>154</v>
      </c>
      <c r="C6" s="14">
        <v>3.5</v>
      </c>
      <c r="D6" s="14"/>
      <c r="E6" s="14" t="s">
        <v>158</v>
      </c>
      <c r="F6" s="15" t="s">
        <v>25</v>
      </c>
      <c r="G6" s="15">
        <f t="shared" si="0"/>
        <v>0</v>
      </c>
      <c r="H6" s="15" t="s">
        <v>24</v>
      </c>
      <c r="I6" s="15">
        <f t="shared" ref="I6:I12" si="19">IF($H6="tak",2.5*($B6-$AI6),IF($E6="bitumiczna",2.5*($B6-$AI6),0))</f>
        <v>0</v>
      </c>
      <c r="J6" s="15" t="s">
        <v>24</v>
      </c>
      <c r="K6" s="15">
        <f t="shared" ref="K6:K12" si="20">IF(J6="tak",2.5*($B6-$AI6),0)</f>
        <v>0</v>
      </c>
      <c r="L6" s="15" t="s">
        <v>24</v>
      </c>
      <c r="M6" s="15">
        <f t="shared" si="1"/>
        <v>0</v>
      </c>
      <c r="N6" s="16">
        <f t="shared" si="2"/>
        <v>1</v>
      </c>
      <c r="O6" s="16">
        <f t="shared" si="3"/>
        <v>0</v>
      </c>
      <c r="P6" s="16">
        <v>0</v>
      </c>
      <c r="Q6" s="16">
        <v>0</v>
      </c>
      <c r="R6" s="16">
        <v>0</v>
      </c>
      <c r="S6" s="16"/>
      <c r="T6" s="16"/>
      <c r="U6" s="16"/>
      <c r="V6" s="16"/>
      <c r="W6" s="16">
        <v>0</v>
      </c>
      <c r="X6" s="135" t="s">
        <v>24</v>
      </c>
      <c r="Y6" s="135">
        <f t="shared" si="4"/>
        <v>0</v>
      </c>
      <c r="Z6" s="135" t="s">
        <v>24</v>
      </c>
      <c r="AA6" s="135">
        <f t="shared" si="5"/>
        <v>0</v>
      </c>
      <c r="AB6" s="34" t="s">
        <v>25</v>
      </c>
      <c r="AC6" s="34">
        <f t="shared" si="6"/>
        <v>539</v>
      </c>
      <c r="AD6" s="34" t="s">
        <v>24</v>
      </c>
      <c r="AE6" s="34">
        <f t="shared" si="7"/>
        <v>0</v>
      </c>
      <c r="AF6" s="34">
        <v>8</v>
      </c>
      <c r="AG6" s="34">
        <v>0</v>
      </c>
      <c r="AH6" s="35">
        <v>16</v>
      </c>
      <c r="AI6" s="35">
        <f>B6-P6-R6</f>
        <v>154</v>
      </c>
      <c r="AJ6" s="36">
        <f t="shared" si="8"/>
        <v>539</v>
      </c>
      <c r="AK6" s="36">
        <f t="shared" ref="AK6:AK12" si="21">(IF($H6="tak",$B6*$D6,0))</f>
        <v>0</v>
      </c>
      <c r="AL6" s="36">
        <f t="shared" ref="AL6:AL12" si="22">(IF($J6="tak",$B6*$D6,0))</f>
        <v>0</v>
      </c>
      <c r="AM6" s="36">
        <f t="shared" si="11"/>
        <v>154</v>
      </c>
      <c r="AN6" s="34" t="s">
        <v>24</v>
      </c>
      <c r="AO6" s="34">
        <f t="shared" si="12"/>
        <v>0</v>
      </c>
      <c r="AP6" s="34" t="s">
        <v>24</v>
      </c>
      <c r="AQ6" s="34">
        <f t="shared" si="13"/>
        <v>0</v>
      </c>
      <c r="AR6" s="109">
        <v>0</v>
      </c>
      <c r="AS6" s="109">
        <v>0</v>
      </c>
      <c r="AT6" s="109">
        <f t="shared" si="14"/>
        <v>0</v>
      </c>
      <c r="AU6" s="109">
        <v>0</v>
      </c>
      <c r="AV6" s="109"/>
      <c r="AW6" s="109">
        <v>0</v>
      </c>
      <c r="AX6" s="109">
        <v>0</v>
      </c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</row>
    <row r="7" spans="1:367" s="79" customFormat="1" ht="15" customHeight="1" x14ac:dyDescent="0.25">
      <c r="A7" s="54" t="s">
        <v>169</v>
      </c>
      <c r="B7" s="14">
        <v>141</v>
      </c>
      <c r="C7" s="14">
        <v>5</v>
      </c>
      <c r="D7" s="14"/>
      <c r="E7" s="14" t="s">
        <v>158</v>
      </c>
      <c r="F7" s="15" t="s">
        <v>25</v>
      </c>
      <c r="G7" s="15">
        <f t="shared" si="0"/>
        <v>625</v>
      </c>
      <c r="H7" s="15" t="s">
        <v>24</v>
      </c>
      <c r="I7" s="15">
        <f t="shared" si="19"/>
        <v>0</v>
      </c>
      <c r="J7" s="15" t="s">
        <v>24</v>
      </c>
      <c r="K7" s="15">
        <f t="shared" si="20"/>
        <v>0</v>
      </c>
      <c r="L7" s="15" t="s">
        <v>24</v>
      </c>
      <c r="M7" s="15">
        <f t="shared" si="1"/>
        <v>0</v>
      </c>
      <c r="N7" s="16">
        <f t="shared" si="2"/>
        <v>1</v>
      </c>
      <c r="O7" s="16">
        <f t="shared" si="3"/>
        <v>125</v>
      </c>
      <c r="P7" s="16">
        <v>125</v>
      </c>
      <c r="Q7" s="16">
        <v>0</v>
      </c>
      <c r="R7" s="16">
        <v>0</v>
      </c>
      <c r="S7" s="16"/>
      <c r="T7" s="16"/>
      <c r="U7" s="16"/>
      <c r="V7" s="16"/>
      <c r="W7" s="16">
        <v>0</v>
      </c>
      <c r="X7" s="135" t="s">
        <v>24</v>
      </c>
      <c r="Y7" s="135">
        <f t="shared" si="4"/>
        <v>0</v>
      </c>
      <c r="Z7" s="135" t="s">
        <v>24</v>
      </c>
      <c r="AA7" s="135">
        <f t="shared" si="5"/>
        <v>0</v>
      </c>
      <c r="AB7" s="34" t="s">
        <v>25</v>
      </c>
      <c r="AC7" s="34">
        <f t="shared" si="6"/>
        <v>705</v>
      </c>
      <c r="AD7" s="34" t="s">
        <v>24</v>
      </c>
      <c r="AE7" s="34">
        <f t="shared" ref="AE7" si="23">IF(AD7="tak",1.5*$B7,0)</f>
        <v>0</v>
      </c>
      <c r="AF7" s="34">
        <v>8</v>
      </c>
      <c r="AG7" s="34">
        <v>0</v>
      </c>
      <c r="AH7" s="35">
        <v>161</v>
      </c>
      <c r="AI7" s="35">
        <f>B7-P7-R7</f>
        <v>16</v>
      </c>
      <c r="AJ7" s="36">
        <f t="shared" si="8"/>
        <v>80</v>
      </c>
      <c r="AK7" s="36">
        <f t="shared" si="21"/>
        <v>0</v>
      </c>
      <c r="AL7" s="36">
        <f t="shared" si="22"/>
        <v>0</v>
      </c>
      <c r="AM7" s="36">
        <f t="shared" si="11"/>
        <v>16</v>
      </c>
      <c r="AN7" s="34" t="s">
        <v>24</v>
      </c>
      <c r="AO7" s="34">
        <f t="shared" ref="AO7" si="24">IF(AN7="tak",$C7*$B7,0)</f>
        <v>0</v>
      </c>
      <c r="AP7" s="34" t="s">
        <v>24</v>
      </c>
      <c r="AQ7" s="34">
        <f t="shared" ref="AQ7" si="25">IF(AP7="tak",$C7*$B7,0)</f>
        <v>0</v>
      </c>
      <c r="AR7" s="109">
        <v>0</v>
      </c>
      <c r="AS7" s="109">
        <v>0</v>
      </c>
      <c r="AT7" s="109">
        <f t="shared" ref="AT7" si="26">AR7*AS7</f>
        <v>0</v>
      </c>
      <c r="AU7" s="109">
        <v>0</v>
      </c>
      <c r="AV7" s="109"/>
      <c r="AW7" s="109">
        <v>0</v>
      </c>
      <c r="AX7" s="109">
        <v>0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40" t="s">
        <v>121</v>
      </c>
      <c r="B8" s="18">
        <v>605</v>
      </c>
      <c r="C8" s="18">
        <v>5</v>
      </c>
      <c r="D8" s="18"/>
      <c r="E8" s="18" t="s">
        <v>158</v>
      </c>
      <c r="F8" s="19" t="s">
        <v>25</v>
      </c>
      <c r="G8" s="19">
        <f t="shared" si="0"/>
        <v>2555</v>
      </c>
      <c r="H8" s="19" t="s">
        <v>24</v>
      </c>
      <c r="I8" s="19">
        <f t="shared" si="19"/>
        <v>0</v>
      </c>
      <c r="J8" s="19" t="s">
        <v>24</v>
      </c>
      <c r="K8" s="19">
        <f t="shared" si="20"/>
        <v>0</v>
      </c>
      <c r="L8" s="19" t="s">
        <v>24</v>
      </c>
      <c r="M8" s="19">
        <f t="shared" si="1"/>
        <v>0</v>
      </c>
      <c r="N8" s="20">
        <f t="shared" si="2"/>
        <v>1</v>
      </c>
      <c r="O8" s="20">
        <f t="shared" si="3"/>
        <v>511</v>
      </c>
      <c r="P8" s="20">
        <v>507</v>
      </c>
      <c r="Q8" s="20">
        <v>0</v>
      </c>
      <c r="R8" s="20">
        <v>176</v>
      </c>
      <c r="S8" s="20"/>
      <c r="T8" s="20"/>
      <c r="U8" s="20"/>
      <c r="V8" s="20"/>
      <c r="W8" s="20">
        <v>0</v>
      </c>
      <c r="X8" s="136" t="s">
        <v>24</v>
      </c>
      <c r="Y8" s="136">
        <f t="shared" si="4"/>
        <v>0</v>
      </c>
      <c r="Z8" s="136" t="s">
        <v>24</v>
      </c>
      <c r="AA8" s="136">
        <f t="shared" si="5"/>
        <v>0</v>
      </c>
      <c r="AB8" s="10" t="s">
        <v>25</v>
      </c>
      <c r="AC8" s="10">
        <f t="shared" si="6"/>
        <v>3025</v>
      </c>
      <c r="AD8" s="10" t="s">
        <v>24</v>
      </c>
      <c r="AE8" s="10">
        <f t="shared" si="7"/>
        <v>0</v>
      </c>
      <c r="AF8" s="10">
        <v>14</v>
      </c>
      <c r="AG8" s="10">
        <v>0</v>
      </c>
      <c r="AH8" s="21">
        <v>79</v>
      </c>
      <c r="AI8" s="21">
        <v>94</v>
      </c>
      <c r="AJ8" s="22">
        <f t="shared" si="8"/>
        <v>470</v>
      </c>
      <c r="AK8" s="22">
        <f t="shared" si="21"/>
        <v>0</v>
      </c>
      <c r="AL8" s="22">
        <f t="shared" si="22"/>
        <v>0</v>
      </c>
      <c r="AM8" s="22">
        <f t="shared" si="11"/>
        <v>94</v>
      </c>
      <c r="AN8" s="10" t="s">
        <v>24</v>
      </c>
      <c r="AO8" s="10">
        <f t="shared" si="12"/>
        <v>0</v>
      </c>
      <c r="AP8" s="10" t="s">
        <v>24</v>
      </c>
      <c r="AQ8" s="10">
        <f t="shared" si="13"/>
        <v>0</v>
      </c>
      <c r="AR8" s="107">
        <v>0</v>
      </c>
      <c r="AS8" s="107">
        <v>0</v>
      </c>
      <c r="AT8" s="107">
        <f t="shared" si="14"/>
        <v>0</v>
      </c>
      <c r="AU8" s="107">
        <v>0</v>
      </c>
      <c r="AV8" s="107"/>
      <c r="AW8" s="107">
        <v>0</v>
      </c>
      <c r="AX8" s="107"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40" t="s">
        <v>168</v>
      </c>
      <c r="B9" s="18">
        <v>124</v>
      </c>
      <c r="C9" s="18">
        <v>4</v>
      </c>
      <c r="D9" s="18"/>
      <c r="E9" s="18" t="s">
        <v>158</v>
      </c>
      <c r="F9" s="19" t="s">
        <v>25</v>
      </c>
      <c r="G9" s="19">
        <f t="shared" si="0"/>
        <v>356</v>
      </c>
      <c r="H9" s="19" t="s">
        <v>24</v>
      </c>
      <c r="I9" s="19">
        <f t="shared" si="19"/>
        <v>0</v>
      </c>
      <c r="J9" s="19" t="s">
        <v>24</v>
      </c>
      <c r="K9" s="19">
        <f t="shared" si="20"/>
        <v>0</v>
      </c>
      <c r="L9" s="19" t="s">
        <v>24</v>
      </c>
      <c r="M9" s="19">
        <f t="shared" si="1"/>
        <v>0</v>
      </c>
      <c r="N9" s="20">
        <f t="shared" si="2"/>
        <v>1</v>
      </c>
      <c r="O9" s="20">
        <f t="shared" si="3"/>
        <v>89</v>
      </c>
      <c r="P9" s="20">
        <v>89</v>
      </c>
      <c r="Q9" s="20">
        <v>0</v>
      </c>
      <c r="R9" s="20">
        <v>0</v>
      </c>
      <c r="S9" s="20"/>
      <c r="T9" s="20"/>
      <c r="U9" s="20"/>
      <c r="V9" s="20"/>
      <c r="W9" s="20">
        <v>0</v>
      </c>
      <c r="X9" s="136" t="s">
        <v>24</v>
      </c>
      <c r="Y9" s="136">
        <f t="shared" si="4"/>
        <v>0</v>
      </c>
      <c r="Z9" s="136" t="s">
        <v>24</v>
      </c>
      <c r="AA9" s="136">
        <f t="shared" si="5"/>
        <v>0</v>
      </c>
      <c r="AB9" s="10" t="s">
        <v>25</v>
      </c>
      <c r="AC9" s="10">
        <f t="shared" si="6"/>
        <v>496</v>
      </c>
      <c r="AD9" s="10" t="s">
        <v>24</v>
      </c>
      <c r="AE9" s="10">
        <f t="shared" si="7"/>
        <v>0</v>
      </c>
      <c r="AF9" s="10">
        <v>5</v>
      </c>
      <c r="AG9" s="10">
        <v>0</v>
      </c>
      <c r="AH9" s="21">
        <v>0</v>
      </c>
      <c r="AI9" s="21">
        <f>B9-P9-R9</f>
        <v>35</v>
      </c>
      <c r="AJ9" s="22">
        <f t="shared" si="8"/>
        <v>140</v>
      </c>
      <c r="AK9" s="22">
        <f t="shared" si="21"/>
        <v>0</v>
      </c>
      <c r="AL9" s="22">
        <f t="shared" si="22"/>
        <v>0</v>
      </c>
      <c r="AM9" s="22">
        <f t="shared" si="11"/>
        <v>35</v>
      </c>
      <c r="AN9" s="10" t="s">
        <v>24</v>
      </c>
      <c r="AO9" s="10">
        <f t="shared" si="12"/>
        <v>0</v>
      </c>
      <c r="AP9" s="10" t="s">
        <v>24</v>
      </c>
      <c r="AQ9" s="10">
        <f t="shared" si="13"/>
        <v>0</v>
      </c>
      <c r="AR9" s="107">
        <v>0</v>
      </c>
      <c r="AS9" s="107">
        <v>0</v>
      </c>
      <c r="AT9" s="107">
        <f t="shared" si="14"/>
        <v>0</v>
      </c>
      <c r="AU9" s="107">
        <v>0</v>
      </c>
      <c r="AV9" s="107"/>
      <c r="AW9" s="107">
        <v>0</v>
      </c>
      <c r="AX9" s="107">
        <v>0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40" t="s">
        <v>122</v>
      </c>
      <c r="B10" s="18">
        <v>224</v>
      </c>
      <c r="C10" s="18">
        <v>4.5</v>
      </c>
      <c r="D10" s="18"/>
      <c r="E10" s="18" t="s">
        <v>158</v>
      </c>
      <c r="F10" s="19" t="s">
        <v>25</v>
      </c>
      <c r="G10" s="19">
        <f t="shared" si="0"/>
        <v>1008</v>
      </c>
      <c r="H10" s="19" t="s">
        <v>24</v>
      </c>
      <c r="I10" s="19">
        <f t="shared" si="19"/>
        <v>0</v>
      </c>
      <c r="J10" s="19" t="s">
        <v>24</v>
      </c>
      <c r="K10" s="19">
        <f t="shared" si="20"/>
        <v>0</v>
      </c>
      <c r="L10" s="19" t="s">
        <v>24</v>
      </c>
      <c r="M10" s="19">
        <f t="shared" si="1"/>
        <v>0</v>
      </c>
      <c r="N10" s="20">
        <f t="shared" si="2"/>
        <v>1</v>
      </c>
      <c r="O10" s="20">
        <f t="shared" si="3"/>
        <v>224</v>
      </c>
      <c r="P10" s="20">
        <v>243</v>
      </c>
      <c r="Q10" s="20">
        <v>0</v>
      </c>
      <c r="R10" s="20">
        <v>0</v>
      </c>
      <c r="S10" s="20"/>
      <c r="T10" s="20"/>
      <c r="U10" s="20"/>
      <c r="V10" s="20"/>
      <c r="W10" s="20">
        <v>0</v>
      </c>
      <c r="X10" s="136" t="s">
        <v>24</v>
      </c>
      <c r="Y10" s="136">
        <f t="shared" si="4"/>
        <v>0</v>
      </c>
      <c r="Z10" s="136" t="s">
        <v>24</v>
      </c>
      <c r="AA10" s="136">
        <f t="shared" si="5"/>
        <v>0</v>
      </c>
      <c r="AB10" s="10" t="s">
        <v>25</v>
      </c>
      <c r="AC10" s="10">
        <f t="shared" si="6"/>
        <v>1008</v>
      </c>
      <c r="AD10" s="10" t="s">
        <v>24</v>
      </c>
      <c r="AE10" s="10">
        <f t="shared" si="7"/>
        <v>0</v>
      </c>
      <c r="AF10" s="10">
        <v>0</v>
      </c>
      <c r="AG10" s="10">
        <v>0</v>
      </c>
      <c r="AH10" s="21">
        <v>0</v>
      </c>
      <c r="AI10" s="21">
        <v>0</v>
      </c>
      <c r="AJ10" s="22">
        <f t="shared" si="8"/>
        <v>0</v>
      </c>
      <c r="AK10" s="22">
        <f t="shared" si="21"/>
        <v>0</v>
      </c>
      <c r="AL10" s="22">
        <f t="shared" si="22"/>
        <v>0</v>
      </c>
      <c r="AM10" s="22">
        <f t="shared" si="11"/>
        <v>0</v>
      </c>
      <c r="AN10" s="10" t="s">
        <v>24</v>
      </c>
      <c r="AO10" s="10">
        <f t="shared" si="12"/>
        <v>0</v>
      </c>
      <c r="AP10" s="10" t="s">
        <v>24</v>
      </c>
      <c r="AQ10" s="10">
        <f t="shared" si="13"/>
        <v>0</v>
      </c>
      <c r="AR10" s="107">
        <v>0</v>
      </c>
      <c r="AS10" s="107">
        <v>0</v>
      </c>
      <c r="AT10" s="107">
        <f t="shared" si="14"/>
        <v>0</v>
      </c>
      <c r="AU10" s="107">
        <v>0</v>
      </c>
      <c r="AV10" s="107"/>
      <c r="AW10" s="107">
        <v>0</v>
      </c>
      <c r="AX10" s="107"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74" customFormat="1" ht="15" customHeight="1" x14ac:dyDescent="0.25">
      <c r="A11" s="98" t="s">
        <v>166</v>
      </c>
      <c r="B11" s="18">
        <v>49</v>
      </c>
      <c r="C11" s="18">
        <v>4.5</v>
      </c>
      <c r="D11" s="18"/>
      <c r="E11" s="18" t="s">
        <v>162</v>
      </c>
      <c r="F11" s="19" t="s">
        <v>25</v>
      </c>
      <c r="G11" s="19">
        <f t="shared" si="0"/>
        <v>108</v>
      </c>
      <c r="H11" s="19" t="s">
        <v>24</v>
      </c>
      <c r="I11" s="19">
        <f t="shared" si="19"/>
        <v>0</v>
      </c>
      <c r="J11" s="19" t="s">
        <v>24</v>
      </c>
      <c r="K11" s="19">
        <f t="shared" si="20"/>
        <v>0</v>
      </c>
      <c r="L11" s="19" t="s">
        <v>25</v>
      </c>
      <c r="M11" s="19">
        <f t="shared" si="1"/>
        <v>60</v>
      </c>
      <c r="N11" s="20">
        <f t="shared" si="2"/>
        <v>1</v>
      </c>
      <c r="O11" s="20">
        <f t="shared" si="3"/>
        <v>24</v>
      </c>
      <c r="P11" s="20">
        <v>24</v>
      </c>
      <c r="Q11" s="20">
        <v>0</v>
      </c>
      <c r="R11" s="20">
        <v>0</v>
      </c>
      <c r="S11" s="20"/>
      <c r="T11" s="20"/>
      <c r="U11" s="20"/>
      <c r="V11" s="20"/>
      <c r="W11" s="20">
        <v>0</v>
      </c>
      <c r="X11" s="136" t="s">
        <v>24</v>
      </c>
      <c r="Y11" s="136">
        <f t="shared" si="4"/>
        <v>0</v>
      </c>
      <c r="Z11" s="136" t="s">
        <v>24</v>
      </c>
      <c r="AA11" s="136">
        <f t="shared" si="5"/>
        <v>0</v>
      </c>
      <c r="AB11" s="10" t="s">
        <v>24</v>
      </c>
      <c r="AC11" s="10">
        <f t="shared" si="6"/>
        <v>0</v>
      </c>
      <c r="AD11" s="10" t="s">
        <v>24</v>
      </c>
      <c r="AE11" s="10">
        <f t="shared" ref="AE11" si="27">IF(AD11="tak",1.5*$B11,0)</f>
        <v>0</v>
      </c>
      <c r="AF11" s="10">
        <v>0</v>
      </c>
      <c r="AG11" s="10">
        <v>0</v>
      </c>
      <c r="AH11" s="21">
        <v>0</v>
      </c>
      <c r="AI11" s="21">
        <f>B11-P11-R11</f>
        <v>25</v>
      </c>
      <c r="AJ11" s="22">
        <f t="shared" si="8"/>
        <v>112.5</v>
      </c>
      <c r="AK11" s="22">
        <f t="shared" si="21"/>
        <v>0</v>
      </c>
      <c r="AL11" s="22">
        <f t="shared" si="22"/>
        <v>0</v>
      </c>
      <c r="AM11" s="22">
        <f t="shared" si="11"/>
        <v>25</v>
      </c>
      <c r="AN11" s="10" t="s">
        <v>24</v>
      </c>
      <c r="AO11" s="10">
        <f t="shared" ref="AO11" si="28">IF(AN11="tak",$C11*$B11,0)</f>
        <v>0</v>
      </c>
      <c r="AP11" s="10" t="s">
        <v>24</v>
      </c>
      <c r="AQ11" s="10">
        <f t="shared" ref="AQ11" si="29">IF(AP11="tak",$C11*$B11,0)</f>
        <v>0</v>
      </c>
      <c r="AR11" s="107">
        <v>0</v>
      </c>
      <c r="AS11" s="107">
        <v>0</v>
      </c>
      <c r="AT11" s="107">
        <f t="shared" ref="AT11" si="30">AR11*AS11</f>
        <v>0</v>
      </c>
      <c r="AU11" s="107">
        <v>0</v>
      </c>
      <c r="AV11" s="107"/>
      <c r="AW11" s="107">
        <v>0</v>
      </c>
      <c r="AX11" s="107">
        <v>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74" customFormat="1" ht="15" customHeight="1" x14ac:dyDescent="0.25">
      <c r="A12" s="40" t="s">
        <v>123</v>
      </c>
      <c r="B12" s="18">
        <v>41</v>
      </c>
      <c r="C12" s="18">
        <v>4.5</v>
      </c>
      <c r="D12" s="18"/>
      <c r="E12" s="18" t="s">
        <v>162</v>
      </c>
      <c r="F12" s="19" t="s">
        <v>25</v>
      </c>
      <c r="G12" s="19">
        <f t="shared" si="0"/>
        <v>76.5</v>
      </c>
      <c r="H12" s="19" t="s">
        <v>24</v>
      </c>
      <c r="I12" s="19">
        <f t="shared" si="19"/>
        <v>0</v>
      </c>
      <c r="J12" s="19" t="s">
        <v>24</v>
      </c>
      <c r="K12" s="19">
        <f t="shared" si="20"/>
        <v>0</v>
      </c>
      <c r="L12" s="19" t="s">
        <v>25</v>
      </c>
      <c r="M12" s="19">
        <f t="shared" si="1"/>
        <v>42.5</v>
      </c>
      <c r="N12" s="20">
        <f t="shared" si="2"/>
        <v>1</v>
      </c>
      <c r="O12" s="20">
        <f t="shared" si="3"/>
        <v>17</v>
      </c>
      <c r="P12" s="20">
        <v>17</v>
      </c>
      <c r="Q12" s="20">
        <v>0</v>
      </c>
      <c r="R12" s="20">
        <v>0</v>
      </c>
      <c r="S12" s="20"/>
      <c r="T12" s="20"/>
      <c r="U12" s="20"/>
      <c r="V12" s="20"/>
      <c r="W12" s="20">
        <v>0</v>
      </c>
      <c r="X12" s="136" t="s">
        <v>24</v>
      </c>
      <c r="Y12" s="136">
        <f t="shared" si="4"/>
        <v>0</v>
      </c>
      <c r="Z12" s="136" t="s">
        <v>24</v>
      </c>
      <c r="AA12" s="136">
        <f t="shared" si="5"/>
        <v>0</v>
      </c>
      <c r="AB12" s="10" t="s">
        <v>24</v>
      </c>
      <c r="AC12" s="10">
        <f t="shared" si="6"/>
        <v>0</v>
      </c>
      <c r="AD12" s="10" t="s">
        <v>24</v>
      </c>
      <c r="AE12" s="10">
        <f t="shared" si="7"/>
        <v>0</v>
      </c>
      <c r="AF12" s="10">
        <v>1</v>
      </c>
      <c r="AG12" s="10">
        <v>0</v>
      </c>
      <c r="AH12" s="21">
        <v>0</v>
      </c>
      <c r="AI12" s="21">
        <f>B12-P12-R12</f>
        <v>24</v>
      </c>
      <c r="AJ12" s="22">
        <f t="shared" si="8"/>
        <v>108</v>
      </c>
      <c r="AK12" s="22">
        <f t="shared" si="21"/>
        <v>0</v>
      </c>
      <c r="AL12" s="22">
        <f t="shared" si="22"/>
        <v>0</v>
      </c>
      <c r="AM12" s="22">
        <f t="shared" si="11"/>
        <v>24</v>
      </c>
      <c r="AN12" s="10" t="s">
        <v>24</v>
      </c>
      <c r="AO12" s="10">
        <f t="shared" si="12"/>
        <v>0</v>
      </c>
      <c r="AP12" s="10" t="s">
        <v>24</v>
      </c>
      <c r="AQ12" s="10">
        <f t="shared" si="13"/>
        <v>0</v>
      </c>
      <c r="AR12" s="107">
        <v>0</v>
      </c>
      <c r="AS12" s="107">
        <v>0</v>
      </c>
      <c r="AT12" s="107">
        <f t="shared" si="14"/>
        <v>0</v>
      </c>
      <c r="AU12" s="107">
        <v>0</v>
      </c>
      <c r="AV12" s="107"/>
      <c r="AW12" s="107">
        <v>0</v>
      </c>
      <c r="AX12" s="107">
        <v>0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s="74" customFormat="1" ht="30" customHeight="1" x14ac:dyDescent="0.25">
      <c r="A13" s="98" t="s">
        <v>181</v>
      </c>
      <c r="B13" s="18"/>
      <c r="C13" s="18"/>
      <c r="D13" s="18"/>
      <c r="E13" s="18"/>
      <c r="F13" s="19"/>
      <c r="G13" s="19"/>
      <c r="H13" s="19"/>
      <c r="I13" s="19"/>
      <c r="J13" s="19"/>
      <c r="K13" s="19"/>
      <c r="L13" s="19"/>
      <c r="M13" s="19"/>
      <c r="N13" s="20"/>
      <c r="O13" s="20"/>
      <c r="P13" s="20">
        <v>71</v>
      </c>
      <c r="Q13" s="20">
        <v>0</v>
      </c>
      <c r="R13" s="20">
        <v>450</v>
      </c>
      <c r="S13" s="20">
        <v>2</v>
      </c>
      <c r="T13" s="20"/>
      <c r="U13" s="20"/>
      <c r="V13" s="20"/>
      <c r="W13" s="20"/>
      <c r="X13" s="136"/>
      <c r="Y13" s="136"/>
      <c r="Z13" s="136"/>
      <c r="AA13" s="136"/>
      <c r="AB13" s="10"/>
      <c r="AC13" s="10"/>
      <c r="AD13" s="10"/>
      <c r="AE13" s="10"/>
      <c r="AF13" s="10"/>
      <c r="AG13" s="10"/>
      <c r="AH13" s="21"/>
      <c r="AI13" s="21"/>
      <c r="AJ13" s="22"/>
      <c r="AK13" s="22"/>
      <c r="AL13" s="22"/>
      <c r="AM13" s="22"/>
      <c r="AN13" s="10"/>
      <c r="AO13" s="10"/>
      <c r="AP13" s="10"/>
      <c r="AQ13" s="10"/>
      <c r="AR13" s="107"/>
      <c r="AS13" s="107"/>
      <c r="AT13" s="107"/>
      <c r="AU13" s="107">
        <v>0</v>
      </c>
      <c r="AV13" s="107"/>
      <c r="AW13" s="107">
        <v>0</v>
      </c>
      <c r="AX13" s="107">
        <v>0</v>
      </c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</row>
    <row r="14" spans="1:367" s="74" customFormat="1" ht="15" customHeight="1" x14ac:dyDescent="0.25">
      <c r="A14" s="23" t="s">
        <v>30</v>
      </c>
      <c r="B14" s="24"/>
      <c r="C14" s="24"/>
      <c r="D14" s="24"/>
      <c r="E14" s="24"/>
      <c r="F14" s="24">
        <f>SUM(G3:G12)</f>
        <v>9783.5</v>
      </c>
      <c r="G14" s="24"/>
      <c r="H14" s="24">
        <f>SUM(I3:I12)</f>
        <v>15</v>
      </c>
      <c r="I14" s="24"/>
      <c r="J14" s="24">
        <f>SUM(K3:K12)</f>
        <v>15</v>
      </c>
      <c r="K14" s="24"/>
      <c r="L14" s="24">
        <f>SUM(M3:M12)</f>
        <v>2572.5</v>
      </c>
      <c r="M14" s="24"/>
      <c r="N14" s="25">
        <f>SUM(O3:O12)</f>
        <v>1515</v>
      </c>
      <c r="O14" s="24"/>
      <c r="P14" s="25">
        <f>SUM(P3:P13)</f>
        <v>2060</v>
      </c>
      <c r="Q14" s="25">
        <v>264</v>
      </c>
      <c r="R14" s="25">
        <f>SUM(R3:R13)</f>
        <v>1315</v>
      </c>
      <c r="S14" s="25">
        <f>SUM(S9:S13)</f>
        <v>2</v>
      </c>
      <c r="T14" s="25">
        <f t="shared" ref="T14:U14" si="31">SUM(T3:T12)</f>
        <v>0</v>
      </c>
      <c r="U14" s="25">
        <f t="shared" si="31"/>
        <v>0</v>
      </c>
      <c r="V14" s="25">
        <f>SUM(V9:V13)</f>
        <v>0</v>
      </c>
      <c r="W14" s="25">
        <f>SUM(W3:W12)</f>
        <v>230</v>
      </c>
      <c r="X14" s="25">
        <f>SUM(Y3:Y12)</f>
        <v>0</v>
      </c>
      <c r="Y14" s="25"/>
      <c r="Z14" s="25">
        <f>SUM(AA3:AA12)</f>
        <v>0</v>
      </c>
      <c r="AA14" s="25"/>
      <c r="AB14" s="24">
        <f>SUM(AC3:AC12)</f>
        <v>5773</v>
      </c>
      <c r="AC14" s="24"/>
      <c r="AD14" s="25">
        <f>SUM(AE3:AE12)</f>
        <v>0</v>
      </c>
      <c r="AE14" s="24"/>
      <c r="AF14" s="37">
        <f>SUM(AF3:AF12)</f>
        <v>54</v>
      </c>
      <c r="AG14" s="37">
        <f>SUM(AG3:AG12)</f>
        <v>0</v>
      </c>
      <c r="AH14" s="25">
        <f>SUM(AH3:AH12)</f>
        <v>641</v>
      </c>
      <c r="AI14" s="24"/>
      <c r="AJ14" s="25">
        <f>SUM(AJ3:AJ12)</f>
        <v>1702.5</v>
      </c>
      <c r="AK14" s="25">
        <f>SUM(AK3:AK12)</f>
        <v>253</v>
      </c>
      <c r="AL14" s="25">
        <f>SUM(AL3:AL12)</f>
        <v>253</v>
      </c>
      <c r="AM14" s="25">
        <f>SUM(AM3:AM12)</f>
        <v>481</v>
      </c>
      <c r="AN14" s="25">
        <f>SUM(AO3:AO12)</f>
        <v>0</v>
      </c>
      <c r="AO14" s="25"/>
      <c r="AP14" s="25">
        <f>SUM(AQ3:AQ12)</f>
        <v>0</v>
      </c>
      <c r="AQ14" s="24"/>
      <c r="AR14" s="181">
        <f>SUM(AS3:AS12)</f>
        <v>671</v>
      </c>
      <c r="AS14" s="181"/>
      <c r="AT14" s="71">
        <f>SUM(AT3:AT12)</f>
        <v>1006.5</v>
      </c>
      <c r="AU14" s="25">
        <f>SUM(AU3:AU13)</f>
        <v>0</v>
      </c>
      <c r="AV14" s="145">
        <v>0</v>
      </c>
      <c r="AW14" s="25">
        <f>SUM(AW3:AW13)</f>
        <v>0</v>
      </c>
      <c r="AX14" s="25">
        <f>SUM(AX3:AX13)</f>
        <v>0</v>
      </c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</row>
    <row r="15" spans="1:367" s="74" customFormat="1" ht="15" customHeight="1" x14ac:dyDescent="0.25">
      <c r="A15" s="23" t="s">
        <v>31</v>
      </c>
      <c r="B15" s="30"/>
      <c r="C15" s="30"/>
      <c r="D15" s="30"/>
      <c r="E15" s="30"/>
      <c r="F15" s="30" t="s">
        <v>32</v>
      </c>
      <c r="G15" s="30"/>
      <c r="H15" s="30" t="s">
        <v>32</v>
      </c>
      <c r="I15" s="30"/>
      <c r="J15" s="30" t="s">
        <v>32</v>
      </c>
      <c r="K15" s="30"/>
      <c r="L15" s="30" t="s">
        <v>32</v>
      </c>
      <c r="M15" s="30"/>
      <c r="N15" s="30" t="s">
        <v>32</v>
      </c>
      <c r="O15" s="30"/>
      <c r="P15" s="30" t="s">
        <v>33</v>
      </c>
      <c r="Q15" s="30" t="s">
        <v>33</v>
      </c>
      <c r="R15" s="30" t="s">
        <v>33</v>
      </c>
      <c r="S15" s="77" t="s">
        <v>225</v>
      </c>
      <c r="T15" s="30" t="s">
        <v>33</v>
      </c>
      <c r="U15" s="30" t="s">
        <v>33</v>
      </c>
      <c r="V15" s="77" t="s">
        <v>225</v>
      </c>
      <c r="W15" s="30" t="s">
        <v>33</v>
      </c>
      <c r="X15" s="30" t="s">
        <v>32</v>
      </c>
      <c r="Y15" s="30"/>
      <c r="Z15" s="30" t="s">
        <v>32</v>
      </c>
      <c r="AA15" s="30"/>
      <c r="AB15" s="30" t="s">
        <v>32</v>
      </c>
      <c r="AC15" s="30"/>
      <c r="AD15" s="30" t="s">
        <v>32</v>
      </c>
      <c r="AE15" s="30"/>
      <c r="AF15" s="30" t="s">
        <v>34</v>
      </c>
      <c r="AG15" s="30" t="s">
        <v>34</v>
      </c>
      <c r="AH15" s="30" t="s">
        <v>33</v>
      </c>
      <c r="AI15" s="30"/>
      <c r="AJ15" s="30" t="s">
        <v>32</v>
      </c>
      <c r="AK15" s="30" t="s">
        <v>32</v>
      </c>
      <c r="AL15" s="30" t="s">
        <v>32</v>
      </c>
      <c r="AM15" s="30" t="s">
        <v>32</v>
      </c>
      <c r="AN15" s="30" t="s">
        <v>32</v>
      </c>
      <c r="AO15" s="30"/>
      <c r="AP15" s="30" t="s">
        <v>32</v>
      </c>
      <c r="AQ15" s="24"/>
      <c r="AR15" s="166" t="s">
        <v>33</v>
      </c>
      <c r="AS15" s="166"/>
      <c r="AT15" s="30" t="s">
        <v>32</v>
      </c>
      <c r="AU15" s="30" t="s">
        <v>33</v>
      </c>
      <c r="AV15" s="77" t="s">
        <v>33</v>
      </c>
      <c r="AW15" s="30" t="s">
        <v>33</v>
      </c>
      <c r="AX15" s="30" t="s">
        <v>225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s="74" customFormat="1" ht="15" customHeight="1" x14ac:dyDescent="0.25">
      <c r="A16" s="31" t="s">
        <v>35</v>
      </c>
      <c r="B16" s="32"/>
      <c r="C16" s="32"/>
      <c r="D16" s="32"/>
      <c r="E16" s="32"/>
      <c r="F16" s="32">
        <f>F14*'Ceny jednostkowe_do ukrycia'!D3</f>
        <v>0</v>
      </c>
      <c r="G16" s="32"/>
      <c r="H16" s="32">
        <f>H14*'Ceny jednostkowe_do ukrycia'!E3</f>
        <v>0</v>
      </c>
      <c r="I16" s="32"/>
      <c r="J16" s="32">
        <f>J14*'Ceny jednostkowe_do ukrycia'!F3</f>
        <v>0</v>
      </c>
      <c r="K16" s="32"/>
      <c r="L16" s="32">
        <f>L14*'Ceny jednostkowe_do ukrycia'!G3</f>
        <v>0</v>
      </c>
      <c r="M16" s="32"/>
      <c r="N16" s="32">
        <f>N14*'Ceny jednostkowe_do ukrycia'!H3</f>
        <v>0</v>
      </c>
      <c r="O16" s="32"/>
      <c r="P16" s="32">
        <f>P14*'Ceny jednostkowe_do ukrycia'!I3</f>
        <v>0</v>
      </c>
      <c r="Q16" s="32">
        <f>Q14*'Ceny jednostkowe_do ukrycia'!J3</f>
        <v>0</v>
      </c>
      <c r="R16" s="32">
        <f>R14*'Ceny jednostkowe_do ukrycia'!K3</f>
        <v>0</v>
      </c>
      <c r="S16" s="32">
        <f>S14*'Ceny jednostkowe_do ukrycia'!L3</f>
        <v>0</v>
      </c>
      <c r="T16" s="32">
        <f>T14*'Ceny jednostkowe_do ukrycia'!M3</f>
        <v>0</v>
      </c>
      <c r="U16" s="32">
        <f>U14*'Ceny jednostkowe_do ukrycia'!N3</f>
        <v>0</v>
      </c>
      <c r="V16" s="32">
        <f>V14*'Ceny jednostkowe_do ukrycia'!O3</f>
        <v>0</v>
      </c>
      <c r="W16" s="32">
        <f>W14*'Ceny jednostkowe_do ukrycia'!P3</f>
        <v>0</v>
      </c>
      <c r="X16" s="32">
        <f>X14*'Ceny jednostkowe_do ukrycia'!Q3</f>
        <v>0</v>
      </c>
      <c r="Y16" s="32"/>
      <c r="Z16" s="32">
        <f>Z14*'Ceny jednostkowe_do ukrycia'!R3</f>
        <v>0</v>
      </c>
      <c r="AA16" s="32"/>
      <c r="AB16" s="32">
        <f>AB14*'Ceny jednostkowe_do ukrycia'!S3</f>
        <v>0</v>
      </c>
      <c r="AC16" s="32"/>
      <c r="AD16" s="32">
        <f>AD14*'Ceny jednostkowe_do ukrycia'!T3</f>
        <v>0</v>
      </c>
      <c r="AE16" s="32"/>
      <c r="AF16" s="32">
        <f>AF14*'Ceny jednostkowe_do ukrycia'!U3</f>
        <v>0</v>
      </c>
      <c r="AG16" s="32">
        <f>AG14*'Ceny jednostkowe_do ukrycia'!V3</f>
        <v>0</v>
      </c>
      <c r="AH16" s="32">
        <f>AH14*'Ceny jednostkowe_do ukrycia'!W3</f>
        <v>0</v>
      </c>
      <c r="AI16" s="32"/>
      <c r="AJ16" s="32">
        <f>AJ14*'Ceny jednostkowe_do ukrycia'!Z3</f>
        <v>0</v>
      </c>
      <c r="AK16" s="32">
        <f>AK14*'Ceny jednostkowe_do ukrycia'!AA3</f>
        <v>0</v>
      </c>
      <c r="AL16" s="32">
        <f>AL14*'Ceny jednostkowe_do ukrycia'!AB3</f>
        <v>0</v>
      </c>
      <c r="AM16" s="32">
        <f>AM14*'Ceny jednostkowe_do ukrycia'!AC3</f>
        <v>0</v>
      </c>
      <c r="AN16" s="32">
        <f>AN14*'Ceny jednostkowe_do ukrycia'!AD3</f>
        <v>0</v>
      </c>
      <c r="AO16" s="32"/>
      <c r="AP16" s="32">
        <f>AP14*'Ceny jednostkowe_do ukrycia'!AE3</f>
        <v>0</v>
      </c>
      <c r="AQ16" s="32"/>
      <c r="AR16" s="164">
        <f>AR14*'Ceny jednostkowe_do ukrycia'!AF3</f>
        <v>0</v>
      </c>
      <c r="AS16" s="164"/>
      <c r="AT16" s="32">
        <f>AT14*'Ceny jednostkowe_do ukrycia'!$AH$3</f>
        <v>0</v>
      </c>
      <c r="AU16" s="32">
        <f>AU14*'Ceny jednostkowe_do ukrycia'!AI3</f>
        <v>0</v>
      </c>
      <c r="AV16" s="32">
        <f>AV14*'Ceny jednostkowe_do ukrycia'!AJ3</f>
        <v>0</v>
      </c>
      <c r="AW16" s="32">
        <f>AW14*'Ceny jednostkowe_do ukrycia'!AK3</f>
        <v>0</v>
      </c>
      <c r="AX16" s="32">
        <f>AX14*'Ceny jednostkowe_do ukrycia'!AL3</f>
        <v>0</v>
      </c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</row>
    <row r="17" spans="1:367" s="33" customFormat="1" ht="15" customHeight="1" x14ac:dyDescent="0.25">
      <c r="A17" s="33" t="s">
        <v>176</v>
      </c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</row>
    <row r="18" spans="1:367" s="33" customFormat="1" ht="15" customHeight="1" x14ac:dyDescent="0.25">
      <c r="A18" s="33" t="s">
        <v>177</v>
      </c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</row>
    <row r="19" spans="1:367" ht="15" customHeight="1" x14ac:dyDescent="0.25">
      <c r="A19" s="33" t="s">
        <v>178</v>
      </c>
      <c r="B19" s="33">
        <f>SUM(B3:B5)</f>
        <v>1162</v>
      </c>
      <c r="C19" s="33"/>
      <c r="D19" s="33"/>
      <c r="E19" s="33"/>
      <c r="F19" s="33"/>
      <c r="G19" s="33">
        <f>SUM(G3:G5)</f>
        <v>5055</v>
      </c>
      <c r="H19" s="33"/>
      <c r="I19" s="33">
        <f>SUM(I3:I5)</f>
        <v>15</v>
      </c>
      <c r="J19" s="33"/>
      <c r="K19" s="33">
        <f>SUM(K3:K5)</f>
        <v>15</v>
      </c>
      <c r="L19" s="33"/>
      <c r="M19" s="33"/>
      <c r="N19" s="33"/>
      <c r="O19" s="33">
        <f t="shared" ref="O19:AO19" si="32">SUM(O3:O5)</f>
        <v>525</v>
      </c>
      <c r="P19" s="33">
        <f t="shared" si="32"/>
        <v>984</v>
      </c>
      <c r="Q19" s="33"/>
      <c r="R19" s="33">
        <f t="shared" si="32"/>
        <v>689</v>
      </c>
      <c r="S19" s="33"/>
      <c r="T19" s="33"/>
      <c r="U19" s="33"/>
      <c r="V19" s="33"/>
      <c r="W19" s="33">
        <f t="shared" si="32"/>
        <v>230</v>
      </c>
      <c r="X19" s="33"/>
      <c r="Y19" s="33">
        <f t="shared" ref="Y19:AA19" si="33">SUM(Y3:Y5)</f>
        <v>0</v>
      </c>
      <c r="Z19" s="33"/>
      <c r="AA19" s="33">
        <f t="shared" si="33"/>
        <v>0</v>
      </c>
      <c r="AB19" s="33"/>
      <c r="AC19" s="33">
        <f t="shared" si="32"/>
        <v>0</v>
      </c>
      <c r="AD19" s="33"/>
      <c r="AE19" s="33">
        <f t="shared" si="32"/>
        <v>0</v>
      </c>
      <c r="AF19" s="33">
        <f t="shared" si="32"/>
        <v>18</v>
      </c>
      <c r="AG19" s="33">
        <f t="shared" si="32"/>
        <v>0</v>
      </c>
      <c r="AH19" s="33">
        <f t="shared" si="32"/>
        <v>385</v>
      </c>
      <c r="AI19" s="33"/>
      <c r="AJ19" s="33">
        <f t="shared" si="32"/>
        <v>253</v>
      </c>
      <c r="AK19" s="33">
        <f t="shared" si="32"/>
        <v>253</v>
      </c>
      <c r="AL19" s="33">
        <f t="shared" si="32"/>
        <v>253</v>
      </c>
      <c r="AM19" s="33">
        <f t="shared" si="32"/>
        <v>133</v>
      </c>
      <c r="AN19" s="33"/>
      <c r="AO19" s="33">
        <f t="shared" si="32"/>
        <v>0</v>
      </c>
      <c r="AP19" s="33"/>
      <c r="AQ19" s="33">
        <f t="shared" ref="AQ19" si="34">SUM(AQ3:AQ5)</f>
        <v>0</v>
      </c>
      <c r="AR19" s="33"/>
      <c r="AS19" s="33">
        <f>SUM(AS3:AS5)</f>
        <v>671</v>
      </c>
      <c r="AT19" s="33">
        <f>SUM(AT3:AT5)</f>
        <v>1006.5</v>
      </c>
      <c r="AU19" s="33">
        <f t="shared" ref="AU19:AW19" si="35">SUM(AU3:AU5)</f>
        <v>0</v>
      </c>
      <c r="AV19" s="33"/>
      <c r="AW19" s="33">
        <f t="shared" si="35"/>
        <v>0</v>
      </c>
    </row>
    <row r="20" spans="1:367" ht="15" customHeight="1" x14ac:dyDescent="0.25">
      <c r="A20" s="33" t="s">
        <v>179</v>
      </c>
      <c r="B20" s="33">
        <f t="shared" ref="B20" si="36">SUM(B6:B12)</f>
        <v>1338</v>
      </c>
      <c r="C20" s="33"/>
      <c r="D20" s="33"/>
      <c r="E20" s="33"/>
      <c r="F20" s="33"/>
      <c r="G20" s="33">
        <f t="shared" ref="G20:AQ20" si="37">SUM(G6:G12)</f>
        <v>4728.5</v>
      </c>
      <c r="H20" s="33"/>
      <c r="I20" s="33">
        <f t="shared" si="37"/>
        <v>0</v>
      </c>
      <c r="J20" s="33"/>
      <c r="K20" s="33">
        <f t="shared" si="37"/>
        <v>0</v>
      </c>
      <c r="L20" s="33"/>
      <c r="M20" s="33">
        <f t="shared" si="37"/>
        <v>102.5</v>
      </c>
      <c r="N20" s="33"/>
      <c r="O20" s="33">
        <f t="shared" si="37"/>
        <v>990</v>
      </c>
      <c r="P20" s="33">
        <f t="shared" si="37"/>
        <v>1005</v>
      </c>
      <c r="Q20" s="33"/>
      <c r="R20" s="33">
        <f t="shared" si="37"/>
        <v>176</v>
      </c>
      <c r="S20" s="33"/>
      <c r="T20" s="33"/>
      <c r="U20" s="33"/>
      <c r="V20" s="33"/>
      <c r="W20" s="33">
        <f t="shared" si="37"/>
        <v>0</v>
      </c>
      <c r="X20" s="33"/>
      <c r="Y20" s="33">
        <f t="shared" ref="Y20:AA20" si="38">SUM(Y6:Y12)</f>
        <v>0</v>
      </c>
      <c r="Z20" s="33"/>
      <c r="AA20" s="33">
        <f t="shared" si="38"/>
        <v>0</v>
      </c>
      <c r="AB20" s="33"/>
      <c r="AC20" s="33">
        <f t="shared" si="37"/>
        <v>5773</v>
      </c>
      <c r="AD20" s="33"/>
      <c r="AE20" s="33">
        <f t="shared" si="37"/>
        <v>0</v>
      </c>
      <c r="AF20" s="33">
        <f t="shared" si="37"/>
        <v>36</v>
      </c>
      <c r="AG20" s="33">
        <f t="shared" si="37"/>
        <v>0</v>
      </c>
      <c r="AH20" s="33">
        <f t="shared" si="37"/>
        <v>256</v>
      </c>
      <c r="AI20" s="33"/>
      <c r="AJ20" s="33">
        <f t="shared" si="37"/>
        <v>1449.5</v>
      </c>
      <c r="AK20" s="33">
        <f t="shared" si="37"/>
        <v>0</v>
      </c>
      <c r="AL20" s="33">
        <f t="shared" si="37"/>
        <v>0</v>
      </c>
      <c r="AM20" s="33">
        <f t="shared" si="37"/>
        <v>348</v>
      </c>
      <c r="AN20" s="33"/>
      <c r="AO20" s="33">
        <f t="shared" si="37"/>
        <v>0</v>
      </c>
      <c r="AP20" s="33"/>
      <c r="AQ20" s="33">
        <f t="shared" si="37"/>
        <v>0</v>
      </c>
      <c r="AR20" s="33"/>
      <c r="AS20" s="33">
        <f>SUM(AS6:AS12)</f>
        <v>0</v>
      </c>
      <c r="AT20" s="33">
        <f>SUM(AT6:AT12)</f>
        <v>0</v>
      </c>
      <c r="AU20" s="33">
        <f t="shared" ref="AU20:AW20" si="39">SUM(AU6:AU12)</f>
        <v>0</v>
      </c>
      <c r="AV20" s="33"/>
      <c r="AW20" s="33">
        <f t="shared" si="39"/>
        <v>0</v>
      </c>
    </row>
    <row r="21" spans="1:367" ht="15" customHeight="1" x14ac:dyDescent="0.25"/>
    <row r="22" spans="1:367" ht="15" customHeight="1" x14ac:dyDescent="0.25"/>
    <row r="23" spans="1:367" ht="15" customHeight="1" x14ac:dyDescent="0.25"/>
    <row r="24" spans="1:367" ht="15" customHeight="1" x14ac:dyDescent="0.25"/>
    <row r="25" spans="1:367" ht="15" customHeight="1" x14ac:dyDescent="0.25"/>
    <row r="26" spans="1:367" ht="15" customHeight="1" x14ac:dyDescent="0.25"/>
    <row r="27" spans="1:367" ht="15" customHeight="1" x14ac:dyDescent="0.25">
      <c r="M27" s="103"/>
      <c r="AR27" s="103"/>
    </row>
    <row r="28" spans="1:367" ht="15" customHeight="1" x14ac:dyDescent="0.25"/>
    <row r="29" spans="1:367" ht="15" customHeight="1" x14ac:dyDescent="0.25"/>
    <row r="30" spans="1:367" ht="15" customHeight="1" x14ac:dyDescent="0.25"/>
    <row r="31" spans="1:367" ht="15" customHeight="1" x14ac:dyDescent="0.25"/>
    <row r="32" spans="1:36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algorithmName="SHA-512" hashValue="TJSEtF2U6qwG4nQI0One1jCQZGLEK+XDNszxG6YYz5DUx5YdwXq2bvAHYeAkJ75g0JdUWL9NQtEQHVdynSzUSA==" saltValue="obuxWHaKYz0uWT/8seZzsw==" spinCount="100000" sheet="1" objects="1" scenarios="1"/>
  <mergeCells count="16">
    <mergeCell ref="AR16:AS16"/>
    <mergeCell ref="AR14:AS14"/>
    <mergeCell ref="AR15:AS15"/>
    <mergeCell ref="AD2:AE2"/>
    <mergeCell ref="AN2:AO2"/>
    <mergeCell ref="AP2:AQ2"/>
    <mergeCell ref="J2:K2"/>
    <mergeCell ref="H2:I2"/>
    <mergeCell ref="A1:E1"/>
    <mergeCell ref="F2:G2"/>
    <mergeCell ref="AB2:AC2"/>
    <mergeCell ref="L2:M2"/>
    <mergeCell ref="F1:AA1"/>
    <mergeCell ref="AB1:AW1"/>
    <mergeCell ref="X2:Y2"/>
    <mergeCell ref="Z2:AA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"/>
  <sheetViews>
    <sheetView zoomScaleNormal="100" workbookViewId="0">
      <pane xSplit="3" ySplit="2" topLeftCell="Z3" activePane="bottomRight" state="frozen"/>
      <selection activeCell="O7" sqref="O7"/>
      <selection pane="topRight" activeCell="O7" sqref="O7"/>
      <selection pane="bottomLeft" activeCell="O7" sqref="O7"/>
      <selection pane="bottomRight" activeCell="AF24" sqref="AF24"/>
    </sheetView>
  </sheetViews>
  <sheetFormatPr defaultColWidth="12.28515625" defaultRowHeight="15" x14ac:dyDescent="0.25"/>
  <cols>
    <col min="4" max="4" width="12.140625" bestFit="1" customWidth="1"/>
    <col min="5" max="5" width="9.5703125" bestFit="1" customWidth="1"/>
    <col min="24" max="24" width="8.5703125" customWidth="1"/>
    <col min="25" max="25" width="11.7109375" customWidth="1"/>
  </cols>
  <sheetData>
    <row r="1" spans="1:40" x14ac:dyDescent="0.25">
      <c r="A1" s="207"/>
      <c r="B1" s="207"/>
      <c r="C1" s="207"/>
      <c r="D1" s="178" t="s">
        <v>245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80"/>
      <c r="S1" s="169" t="s">
        <v>243</v>
      </c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</row>
    <row r="2" spans="1:40" ht="82.5" customHeight="1" x14ac:dyDescent="0.25">
      <c r="A2" s="207"/>
      <c r="B2" s="207"/>
      <c r="C2" s="207"/>
      <c r="D2" s="2" t="s">
        <v>19</v>
      </c>
      <c r="E2" s="2" t="s">
        <v>188</v>
      </c>
      <c r="F2" s="2" t="s">
        <v>189</v>
      </c>
      <c r="G2" s="2" t="s">
        <v>175</v>
      </c>
      <c r="H2" s="2" t="s">
        <v>20</v>
      </c>
      <c r="I2" s="2" t="s">
        <v>11</v>
      </c>
      <c r="J2" s="2" t="s">
        <v>231</v>
      </c>
      <c r="K2" s="2" t="s">
        <v>12</v>
      </c>
      <c r="L2" s="2" t="s">
        <v>232</v>
      </c>
      <c r="M2" s="2" t="s">
        <v>219</v>
      </c>
      <c r="N2" s="2" t="s">
        <v>230</v>
      </c>
      <c r="O2" s="2" t="s">
        <v>233</v>
      </c>
      <c r="P2" s="2" t="s">
        <v>13</v>
      </c>
      <c r="Q2" s="2" t="s">
        <v>190</v>
      </c>
      <c r="R2" s="2" t="s">
        <v>195</v>
      </c>
      <c r="S2" s="3" t="s">
        <v>192</v>
      </c>
      <c r="T2" s="3" t="s">
        <v>187</v>
      </c>
      <c r="U2" s="3" t="s">
        <v>14</v>
      </c>
      <c r="V2" s="3" t="s">
        <v>15</v>
      </c>
      <c r="W2" s="3" t="s">
        <v>16</v>
      </c>
      <c r="X2" s="3" t="s">
        <v>17</v>
      </c>
      <c r="Y2" s="3" t="s">
        <v>18</v>
      </c>
      <c r="Z2" s="4" t="s">
        <v>19</v>
      </c>
      <c r="AA2" s="3" t="s">
        <v>188</v>
      </c>
      <c r="AB2" s="3" t="s">
        <v>189</v>
      </c>
      <c r="AC2" s="3" t="s">
        <v>20</v>
      </c>
      <c r="AD2" s="3" t="s">
        <v>193</v>
      </c>
      <c r="AE2" s="3" t="s">
        <v>194</v>
      </c>
      <c r="AF2" s="210" t="s">
        <v>185</v>
      </c>
      <c r="AG2" s="211"/>
      <c r="AH2" s="105" t="s">
        <v>9</v>
      </c>
      <c r="AI2" s="105" t="s">
        <v>205</v>
      </c>
      <c r="AJ2" s="2" t="s">
        <v>231</v>
      </c>
      <c r="AK2" s="105" t="s">
        <v>206</v>
      </c>
      <c r="AL2" s="105" t="s">
        <v>214</v>
      </c>
    </row>
    <row r="3" spans="1:40" ht="13.5" customHeight="1" x14ac:dyDescent="0.25">
      <c r="A3" s="208" t="s">
        <v>132</v>
      </c>
      <c r="B3" s="208"/>
      <c r="C3" s="208"/>
      <c r="D3" s="41">
        <f>'Ceny jednostkowe'!D3</f>
        <v>0</v>
      </c>
      <c r="E3" s="41">
        <f>'Ceny jednostkowe'!E3</f>
        <v>0</v>
      </c>
      <c r="F3" s="41">
        <f>'Ceny jednostkowe'!F3</f>
        <v>0</v>
      </c>
      <c r="G3" s="41">
        <f>'Ceny jednostkowe'!G3</f>
        <v>0</v>
      </c>
      <c r="H3" s="41">
        <f>'Ceny jednostkowe'!H3</f>
        <v>0</v>
      </c>
      <c r="I3" s="41">
        <f>'Ceny jednostkowe'!I3</f>
        <v>0</v>
      </c>
      <c r="J3" s="41">
        <f>'Ceny jednostkowe'!J3</f>
        <v>0</v>
      </c>
      <c r="K3" s="41">
        <f>'Ceny jednostkowe'!K3</f>
        <v>0</v>
      </c>
      <c r="L3" s="41">
        <f>'Ceny jednostkowe'!L3</f>
        <v>0</v>
      </c>
      <c r="M3" s="41">
        <f>'Ceny jednostkowe'!M3</f>
        <v>0</v>
      </c>
      <c r="N3" s="41">
        <f>'Ceny jednostkowe'!N3</f>
        <v>0</v>
      </c>
      <c r="O3" s="41">
        <f>'Ceny jednostkowe'!O3</f>
        <v>0</v>
      </c>
      <c r="P3" s="41">
        <f>'Ceny jednostkowe'!P3</f>
        <v>0</v>
      </c>
      <c r="Q3" s="41">
        <f>'Ceny jednostkowe'!Q3</f>
        <v>0</v>
      </c>
      <c r="R3" s="41">
        <f>'Ceny jednostkowe'!R3</f>
        <v>0</v>
      </c>
      <c r="S3" s="41">
        <f>'Ceny jednostkowe'!S3</f>
        <v>0</v>
      </c>
      <c r="T3" s="41">
        <f>'Ceny jednostkowe'!T3</f>
        <v>0</v>
      </c>
      <c r="U3" s="41">
        <f>'Ceny jednostkowe'!U3</f>
        <v>0</v>
      </c>
      <c r="V3" s="41">
        <f>'Ceny jednostkowe'!V3</f>
        <v>0</v>
      </c>
      <c r="W3" s="41">
        <f>'Ceny jednostkowe'!W3</f>
        <v>0</v>
      </c>
      <c r="X3" s="41">
        <v>0</v>
      </c>
      <c r="Y3" s="41">
        <v>0</v>
      </c>
      <c r="Z3" s="41">
        <f>'Ceny jednostkowe'!D3</f>
        <v>0</v>
      </c>
      <c r="AA3" s="41">
        <f>'Ceny jednostkowe'!E3</f>
        <v>0</v>
      </c>
      <c r="AB3" s="41">
        <f>'Ceny jednostkowe'!F3</f>
        <v>0</v>
      </c>
      <c r="AC3" s="41">
        <f>'Ceny jednostkowe'!H3</f>
        <v>0</v>
      </c>
      <c r="AD3" s="41">
        <f>'Ceny jednostkowe'!X3</f>
        <v>0</v>
      </c>
      <c r="AE3" s="41">
        <f>'Ceny jednostkowe'!Y3</f>
        <v>0</v>
      </c>
      <c r="AF3" s="209">
        <f>'Ceny jednostkowe'!Z3</f>
        <v>0</v>
      </c>
      <c r="AG3" s="209"/>
      <c r="AH3" s="41">
        <f>'Ceny jednostkowe'!AB3</f>
        <v>0</v>
      </c>
      <c r="AI3" s="41">
        <f>'Ceny jednostkowe'!I3</f>
        <v>0</v>
      </c>
      <c r="AJ3" s="41">
        <f>'Ceny jednostkowe'!J3</f>
        <v>0</v>
      </c>
      <c r="AK3" s="41">
        <f>'Ceny jednostkowe'!K3</f>
        <v>0</v>
      </c>
      <c r="AL3" s="41">
        <f>'Ceny jednostkowe'!L3</f>
        <v>0</v>
      </c>
    </row>
    <row r="4" spans="1:40" x14ac:dyDescent="0.25">
      <c r="A4" s="166" t="s">
        <v>31</v>
      </c>
      <c r="B4" s="166"/>
      <c r="C4" s="166"/>
      <c r="D4" s="30" t="s">
        <v>133</v>
      </c>
      <c r="E4" s="30" t="s">
        <v>133</v>
      </c>
      <c r="F4" s="30" t="s">
        <v>133</v>
      </c>
      <c r="G4" s="30" t="s">
        <v>133</v>
      </c>
      <c r="H4" s="30" t="s">
        <v>133</v>
      </c>
      <c r="I4" s="30" t="s">
        <v>134</v>
      </c>
      <c r="J4" s="30" t="s">
        <v>134</v>
      </c>
      <c r="K4" s="30" t="s">
        <v>134</v>
      </c>
      <c r="L4" s="30" t="s">
        <v>215</v>
      </c>
      <c r="M4" s="30" t="s">
        <v>134</v>
      </c>
      <c r="N4" s="30" t="s">
        <v>134</v>
      </c>
      <c r="O4" s="30" t="s">
        <v>215</v>
      </c>
      <c r="P4" s="30" t="s">
        <v>134</v>
      </c>
      <c r="Q4" s="30" t="s">
        <v>133</v>
      </c>
      <c r="R4" s="30" t="s">
        <v>133</v>
      </c>
      <c r="S4" s="30" t="s">
        <v>133</v>
      </c>
      <c r="T4" s="30" t="s">
        <v>133</v>
      </c>
      <c r="U4" s="30" t="s">
        <v>135</v>
      </c>
      <c r="V4" s="30" t="s">
        <v>135</v>
      </c>
      <c r="W4" s="30" t="s">
        <v>134</v>
      </c>
      <c r="X4" s="30" t="s">
        <v>135</v>
      </c>
      <c r="Y4" s="30" t="s">
        <v>134</v>
      </c>
      <c r="Z4" s="30" t="s">
        <v>133</v>
      </c>
      <c r="AA4" s="30" t="s">
        <v>134</v>
      </c>
      <c r="AB4" s="30" t="s">
        <v>133</v>
      </c>
      <c r="AC4" s="30" t="s">
        <v>133</v>
      </c>
      <c r="AD4" s="30" t="s">
        <v>133</v>
      </c>
      <c r="AE4" s="30" t="s">
        <v>133</v>
      </c>
      <c r="AF4" s="166" t="s">
        <v>134</v>
      </c>
      <c r="AG4" s="166"/>
      <c r="AH4" s="30" t="s">
        <v>133</v>
      </c>
      <c r="AI4" s="30" t="s">
        <v>134</v>
      </c>
      <c r="AJ4" s="30" t="s">
        <v>134</v>
      </c>
      <c r="AK4" s="30" t="s">
        <v>134</v>
      </c>
      <c r="AL4" s="30" t="s">
        <v>215</v>
      </c>
    </row>
  </sheetData>
  <sheetProtection algorithmName="SHA-512" hashValue="8Tqq6kVmv2yUrrc8KzHtTsiFkUWsQo4G55tDM/DSnka+GuhohgRALIh/ExTGavoQQ6BZ7ONKL7OTEb7nJZQxPg==" saltValue="tGqjKDeA6IfuyPdHX2oa5A==" spinCount="100000" sheet="1" objects="1" scenarios="1"/>
  <mergeCells count="9">
    <mergeCell ref="A4:C4"/>
    <mergeCell ref="AF4:AG4"/>
    <mergeCell ref="A1:C1"/>
    <mergeCell ref="A2:C2"/>
    <mergeCell ref="A3:C3"/>
    <mergeCell ref="AF3:AG3"/>
    <mergeCell ref="AF2:AG2"/>
    <mergeCell ref="D1:R1"/>
    <mergeCell ref="S1:AN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7"/>
  <sheetViews>
    <sheetView tabSelected="1" zoomScale="70" zoomScaleNormal="70" workbookViewId="0">
      <pane xSplit="3" ySplit="2" topLeftCell="T3" activePane="bottomRight" state="frozen"/>
      <selection activeCell="O7" sqref="O7"/>
      <selection pane="topRight" activeCell="O7" sqref="O7"/>
      <selection pane="bottomLeft" activeCell="O7" sqref="O7"/>
      <selection pane="bottomRight" activeCell="W4" sqref="W4"/>
    </sheetView>
  </sheetViews>
  <sheetFormatPr defaultRowHeight="15" x14ac:dyDescent="0.25"/>
  <cols>
    <col min="1" max="1" width="11.5703125"/>
    <col min="3" max="3" width="10.7109375" customWidth="1"/>
    <col min="4" max="4" width="27.140625" bestFit="1" customWidth="1"/>
    <col min="5" max="5" width="16.42578125" bestFit="1" customWidth="1"/>
    <col min="6" max="6" width="17.140625" bestFit="1" customWidth="1"/>
    <col min="7" max="7" width="25.42578125" bestFit="1" customWidth="1"/>
    <col min="8" max="8" width="17.7109375" bestFit="1" customWidth="1"/>
    <col min="9" max="9" width="18.5703125" customWidth="1"/>
    <col min="10" max="10" width="15.28515625" customWidth="1"/>
    <col min="11" max="11" width="18.42578125" customWidth="1"/>
    <col min="12" max="12" width="16.5703125" customWidth="1"/>
    <col min="13" max="13" width="18.28515625" customWidth="1"/>
    <col min="14" max="14" width="15" customWidth="1"/>
    <col min="15" max="15" width="15.5703125" customWidth="1"/>
    <col min="16" max="16" width="17.7109375" bestFit="1" customWidth="1"/>
    <col min="17" max="18" width="17.7109375" customWidth="1"/>
    <col min="19" max="19" width="21" bestFit="1" customWidth="1"/>
    <col min="20" max="20" width="15" customWidth="1"/>
    <col min="21" max="21" width="17.42578125" bestFit="1" customWidth="1"/>
    <col min="22" max="22" width="15" customWidth="1"/>
    <col min="23" max="23" width="15" bestFit="1" customWidth="1"/>
    <col min="24" max="24" width="15.7109375" bestFit="1" customWidth="1"/>
    <col min="25" max="25" width="15" bestFit="1" customWidth="1"/>
    <col min="26" max="26" width="21.7109375" bestFit="1" customWidth="1"/>
    <col min="27" max="27" width="16.42578125" bestFit="1" customWidth="1"/>
    <col min="28" max="28" width="21" bestFit="1" customWidth="1"/>
    <col min="29" max="29" width="17.7109375" bestFit="1" customWidth="1"/>
    <col min="30" max="30" width="20.5703125" bestFit="1" customWidth="1"/>
    <col min="31" max="31" width="21" bestFit="1" customWidth="1"/>
    <col min="32" max="32" width="4.5703125" customWidth="1"/>
    <col min="33" max="33" width="10.42578125" customWidth="1"/>
    <col min="34" max="34" width="15" customWidth="1"/>
    <col min="35" max="35" width="20.5703125" bestFit="1" customWidth="1"/>
    <col min="36" max="36" width="20.5703125" customWidth="1"/>
    <col min="37" max="37" width="21" bestFit="1" customWidth="1"/>
    <col min="38" max="38" width="21" customWidth="1"/>
    <col min="39" max="39" width="30.85546875" customWidth="1"/>
    <col min="40" max="40" width="25.7109375" bestFit="1" customWidth="1"/>
    <col min="41" max="1023" width="8.5703125"/>
  </cols>
  <sheetData>
    <row r="1" spans="1:40" x14ac:dyDescent="0.25">
      <c r="A1" s="212"/>
      <c r="B1" s="212"/>
      <c r="C1" s="212"/>
      <c r="D1" s="215" t="s">
        <v>246</v>
      </c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7"/>
      <c r="S1" s="169" t="s">
        <v>243</v>
      </c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</row>
    <row r="2" spans="1:40" ht="92.25" customHeight="1" x14ac:dyDescent="0.25">
      <c r="A2" s="213" t="s">
        <v>136</v>
      </c>
      <c r="B2" s="213"/>
      <c r="C2" s="213"/>
      <c r="D2" s="2" t="s">
        <v>3</v>
      </c>
      <c r="E2" s="2" t="s">
        <v>4</v>
      </c>
      <c r="F2" s="2" t="s">
        <v>5</v>
      </c>
      <c r="G2" s="2" t="s">
        <v>196</v>
      </c>
      <c r="H2" s="2" t="s">
        <v>174</v>
      </c>
      <c r="I2" s="2" t="s">
        <v>197</v>
      </c>
      <c r="J2" s="2" t="s">
        <v>216</v>
      </c>
      <c r="K2" s="2" t="s">
        <v>198</v>
      </c>
      <c r="L2" s="2" t="s">
        <v>213</v>
      </c>
      <c r="M2" s="2" t="s">
        <v>211</v>
      </c>
      <c r="N2" s="2" t="s">
        <v>230</v>
      </c>
      <c r="O2" s="2" t="s">
        <v>212</v>
      </c>
      <c r="P2" s="2" t="s">
        <v>199</v>
      </c>
      <c r="Q2" s="2" t="s">
        <v>183</v>
      </c>
      <c r="R2" s="2" t="s">
        <v>186</v>
      </c>
      <c r="S2" s="3" t="s">
        <v>6</v>
      </c>
      <c r="T2" s="3" t="s">
        <v>200</v>
      </c>
      <c r="U2" s="3" t="s">
        <v>201</v>
      </c>
      <c r="V2" s="3" t="s">
        <v>202</v>
      </c>
      <c r="W2" s="3" t="s">
        <v>203</v>
      </c>
      <c r="X2" s="3" t="s">
        <v>17</v>
      </c>
      <c r="Y2" s="3" t="s">
        <v>18</v>
      </c>
      <c r="Z2" s="4" t="s">
        <v>3</v>
      </c>
      <c r="AA2" s="3" t="s">
        <v>4</v>
      </c>
      <c r="AB2" s="3" t="s">
        <v>5</v>
      </c>
      <c r="AC2" s="3" t="s">
        <v>174</v>
      </c>
      <c r="AD2" s="3" t="s">
        <v>21</v>
      </c>
      <c r="AE2" s="3" t="s">
        <v>22</v>
      </c>
      <c r="AF2" s="210" t="s">
        <v>184</v>
      </c>
      <c r="AG2" s="211"/>
      <c r="AH2" s="132" t="s">
        <v>9</v>
      </c>
      <c r="AI2" s="105" t="s">
        <v>205</v>
      </c>
      <c r="AJ2" s="144" t="s">
        <v>244</v>
      </c>
      <c r="AK2" s="105" t="s">
        <v>206</v>
      </c>
      <c r="AL2" s="105" t="s">
        <v>214</v>
      </c>
      <c r="AM2" s="158" t="s">
        <v>249</v>
      </c>
      <c r="AN2" s="159" t="s">
        <v>250</v>
      </c>
    </row>
    <row r="3" spans="1:40" ht="15.75" customHeight="1" x14ac:dyDescent="0.25">
      <c r="A3" s="213" t="s">
        <v>137</v>
      </c>
      <c r="B3" s="213"/>
      <c r="C3" s="213"/>
      <c r="D3" s="128">
        <f>Buszkowice!F14</f>
        <v>0</v>
      </c>
      <c r="E3" s="128">
        <f>Buszkowice!H14</f>
        <v>0</v>
      </c>
      <c r="F3" s="128">
        <f>Buszkowice!J14</f>
        <v>0</v>
      </c>
      <c r="G3" s="128">
        <f>Buszkowice!L14</f>
        <v>0</v>
      </c>
      <c r="H3" s="128">
        <f>Buszkowice!N14</f>
        <v>0</v>
      </c>
      <c r="I3" s="128">
        <f>Buszkowice!P14</f>
        <v>0</v>
      </c>
      <c r="J3" s="128">
        <f>Buszkowice!Q14</f>
        <v>0</v>
      </c>
      <c r="K3" s="128">
        <f>Buszkowice!R14</f>
        <v>0</v>
      </c>
      <c r="L3" s="128">
        <f>Buszkowice!S14</f>
        <v>0</v>
      </c>
      <c r="M3" s="128">
        <f>Buszkowice!T14</f>
        <v>0</v>
      </c>
      <c r="N3" s="128">
        <f>Buszkowice!U14</f>
        <v>0</v>
      </c>
      <c r="O3" s="128">
        <f>Buszkowice!V14</f>
        <v>0</v>
      </c>
      <c r="P3" s="128">
        <f>Buszkowice!W14</f>
        <v>0</v>
      </c>
      <c r="Q3" s="128">
        <f>Buszkowice!X14</f>
        <v>0</v>
      </c>
      <c r="R3" s="128">
        <f>Buszkowice!Z14</f>
        <v>0</v>
      </c>
      <c r="S3" s="129">
        <f>Buszkowice!AB14</f>
        <v>0</v>
      </c>
      <c r="T3" s="129">
        <f>Buszkowice!AD14</f>
        <v>0</v>
      </c>
      <c r="U3" s="129">
        <f>Buszkowice!AF14</f>
        <v>0</v>
      </c>
      <c r="V3" s="129">
        <f>Buszkowice!AG14</f>
        <v>0</v>
      </c>
      <c r="W3" s="129">
        <f>Buszkowice!AH14</f>
        <v>0</v>
      </c>
      <c r="X3" s="150">
        <v>58</v>
      </c>
      <c r="Y3" s="150">
        <v>2065</v>
      </c>
      <c r="Z3" s="129">
        <f>Buszkowice!AJ14</f>
        <v>0</v>
      </c>
      <c r="AA3" s="129">
        <f>Buszkowice!AK14</f>
        <v>0</v>
      </c>
      <c r="AB3" s="129">
        <f>Buszkowice!AL14</f>
        <v>0</v>
      </c>
      <c r="AC3" s="129">
        <f>Buszkowice!AM14</f>
        <v>0</v>
      </c>
      <c r="AD3" s="129">
        <f>Buszkowice!AN14</f>
        <v>0</v>
      </c>
      <c r="AE3" s="129">
        <f>Buszkowice!AP14</f>
        <v>0</v>
      </c>
      <c r="AF3" s="214">
        <f>Buszkowice!AR14</f>
        <v>0</v>
      </c>
      <c r="AG3" s="214"/>
      <c r="AH3" s="130">
        <f>Buszkowice!AT14</f>
        <v>0</v>
      </c>
      <c r="AI3" s="129">
        <f>Buszkowice!AU14</f>
        <v>0</v>
      </c>
      <c r="AJ3" s="129">
        <f>Buszkowice!AV14</f>
        <v>0</v>
      </c>
      <c r="AK3" s="129">
        <f>Buszkowice!AW14</f>
        <v>0</v>
      </c>
      <c r="AL3" s="129">
        <f>Buszkowice!AX14</f>
        <v>0</v>
      </c>
      <c r="AM3" s="156"/>
    </row>
    <row r="4" spans="1:40" ht="15" customHeight="1" x14ac:dyDescent="0.25">
      <c r="A4" s="213" t="s">
        <v>138</v>
      </c>
      <c r="B4" s="213"/>
      <c r="C4" s="213"/>
      <c r="D4" s="128">
        <f>Przychowa!F18</f>
        <v>0</v>
      </c>
      <c r="E4" s="128">
        <f>Przychowa!H18</f>
        <v>0</v>
      </c>
      <c r="F4" s="128">
        <f>Przychowa!J18</f>
        <v>0</v>
      </c>
      <c r="G4" s="128">
        <f>Przychowa!L18</f>
        <v>0</v>
      </c>
      <c r="H4" s="128">
        <f>Przychowa!N18</f>
        <v>0</v>
      </c>
      <c r="I4" s="128">
        <f>Przychowa!P18</f>
        <v>0</v>
      </c>
      <c r="J4" s="128">
        <f>Przychowa!Q18</f>
        <v>0</v>
      </c>
      <c r="K4" s="128">
        <f>Przychowa!R18</f>
        <v>0</v>
      </c>
      <c r="L4" s="128">
        <f>Przychowa!S18</f>
        <v>0</v>
      </c>
      <c r="M4" s="128">
        <f>Przychowa!T18</f>
        <v>0</v>
      </c>
      <c r="N4" s="128">
        <f>Przychowa!U18</f>
        <v>0</v>
      </c>
      <c r="O4" s="128">
        <f>Przychowa!V18</f>
        <v>0</v>
      </c>
      <c r="P4" s="128">
        <f>Przychowa!W18</f>
        <v>0</v>
      </c>
      <c r="Q4" s="128">
        <f>Przychowa!X18</f>
        <v>0</v>
      </c>
      <c r="R4" s="128">
        <f>Przychowa!Z18</f>
        <v>0</v>
      </c>
      <c r="S4" s="129">
        <f>Przychowa!AB18</f>
        <v>0</v>
      </c>
      <c r="T4" s="129">
        <f>Przychowa!AD18</f>
        <v>0</v>
      </c>
      <c r="U4" s="129">
        <f>Przychowa!AF18</f>
        <v>0</v>
      </c>
      <c r="V4" s="129">
        <f>Przychowa!AG18</f>
        <v>0</v>
      </c>
      <c r="W4" s="129">
        <f>Przychowa!AH18</f>
        <v>0</v>
      </c>
      <c r="X4" s="150">
        <v>68</v>
      </c>
      <c r="Y4" s="150">
        <v>2435</v>
      </c>
      <c r="Z4" s="129">
        <f>Przychowa!AJ18</f>
        <v>0</v>
      </c>
      <c r="AA4" s="129">
        <f>Przychowa!AK18</f>
        <v>0</v>
      </c>
      <c r="AB4" s="129">
        <f>Przychowa!AL18</f>
        <v>0</v>
      </c>
      <c r="AC4" s="129">
        <f>Przychowa!AM18</f>
        <v>0</v>
      </c>
      <c r="AD4" s="129">
        <f>Przychowa!AN18</f>
        <v>0</v>
      </c>
      <c r="AE4" s="129">
        <f>Przychowa!AP18</f>
        <v>0</v>
      </c>
      <c r="AF4" s="214">
        <f>Przychowa!AR18</f>
        <v>0</v>
      </c>
      <c r="AG4" s="214"/>
      <c r="AH4" s="130">
        <f>Przychowa!AT18</f>
        <v>0</v>
      </c>
      <c r="AI4" s="129">
        <f>Przychowa!AU18</f>
        <v>0</v>
      </c>
      <c r="AJ4" s="129">
        <f>Przychowa!AV18</f>
        <v>0</v>
      </c>
      <c r="AK4" s="129">
        <f>Przychowa!AW18</f>
        <v>0</v>
      </c>
      <c r="AL4" s="129">
        <f>Przychowa!AX18</f>
        <v>0</v>
      </c>
      <c r="AM4" s="156"/>
    </row>
    <row r="5" spans="1:40" ht="15" customHeight="1" x14ac:dyDescent="0.25">
      <c r="A5" s="213" t="s">
        <v>139</v>
      </c>
      <c r="B5" s="213"/>
      <c r="C5" s="213"/>
      <c r="D5" s="128">
        <f>Dziesław!F22</f>
        <v>0</v>
      </c>
      <c r="E5" s="128">
        <f>Dziesław!H22</f>
        <v>0</v>
      </c>
      <c r="F5" s="128">
        <f>Dziesław!J22</f>
        <v>0</v>
      </c>
      <c r="G5" s="128">
        <f>Dziesław!L22</f>
        <v>0</v>
      </c>
      <c r="H5" s="128">
        <f>Dziesław!N22</f>
        <v>0</v>
      </c>
      <c r="I5" s="128">
        <f>Dziesław!P22</f>
        <v>0</v>
      </c>
      <c r="J5" s="128">
        <f>Dziesław!Q22</f>
        <v>0</v>
      </c>
      <c r="K5" s="128">
        <f>Dziesław!R22</f>
        <v>0</v>
      </c>
      <c r="L5" s="128">
        <f>Dziesław!S22</f>
        <v>0</v>
      </c>
      <c r="M5" s="128">
        <f>Dziesław!T22</f>
        <v>0</v>
      </c>
      <c r="N5" s="128">
        <f>Dziesław!U22</f>
        <v>0</v>
      </c>
      <c r="O5" s="128">
        <f>Dziesław!V22</f>
        <v>0</v>
      </c>
      <c r="P5" s="128">
        <f>Dziesław!W22</f>
        <v>0</v>
      </c>
      <c r="Q5" s="128">
        <f>Dziesław!X22</f>
        <v>0</v>
      </c>
      <c r="R5" s="128">
        <f>Dziesław!Z22</f>
        <v>0</v>
      </c>
      <c r="S5" s="129">
        <f>Dziesław!AB22</f>
        <v>0</v>
      </c>
      <c r="T5" s="129">
        <f>Dziesław!AD22</f>
        <v>0</v>
      </c>
      <c r="U5" s="129">
        <f>Dziesław!AF22</f>
        <v>0</v>
      </c>
      <c r="V5" s="129">
        <f>Dziesław!AG22</f>
        <v>0</v>
      </c>
      <c r="W5" s="129">
        <f>Dziesław!AH22</f>
        <v>0</v>
      </c>
      <c r="X5" s="150">
        <v>129</v>
      </c>
      <c r="Y5" s="150">
        <v>4600</v>
      </c>
      <c r="Z5" s="129">
        <f>Dziesław!AJ22</f>
        <v>0</v>
      </c>
      <c r="AA5" s="129">
        <f>Dziesław!AK22</f>
        <v>0</v>
      </c>
      <c r="AB5" s="129">
        <f>Dziesław!AL22</f>
        <v>0</v>
      </c>
      <c r="AC5" s="129">
        <f>Dziesław!AM22</f>
        <v>0</v>
      </c>
      <c r="AD5" s="129">
        <f>Dziesław!AN22</f>
        <v>0</v>
      </c>
      <c r="AE5" s="129">
        <f>Dziesław!AP22</f>
        <v>0</v>
      </c>
      <c r="AF5" s="214">
        <f>Dziesław!AR22</f>
        <v>0</v>
      </c>
      <c r="AG5" s="214"/>
      <c r="AH5" s="130">
        <f>Dziesław!AT22</f>
        <v>0</v>
      </c>
      <c r="AI5" s="129">
        <f>Dziesław!AU22</f>
        <v>0</v>
      </c>
      <c r="AJ5" s="129">
        <f>Dziesław!AV22</f>
        <v>0</v>
      </c>
      <c r="AK5" s="129">
        <f>Dziesław!AW22</f>
        <v>0</v>
      </c>
      <c r="AL5" s="129">
        <f>Dziesław!AX22</f>
        <v>0</v>
      </c>
      <c r="AM5" s="156"/>
    </row>
    <row r="6" spans="1:40" ht="15" customHeight="1" x14ac:dyDescent="0.25">
      <c r="A6" s="213" t="s">
        <v>140</v>
      </c>
      <c r="B6" s="213"/>
      <c r="C6" s="213"/>
      <c r="D6" s="128">
        <f>'Dąbrowa Środkowa'!F10</f>
        <v>0</v>
      </c>
      <c r="E6" s="128">
        <f>'Dąbrowa Środkowa'!H10</f>
        <v>0</v>
      </c>
      <c r="F6" s="128">
        <f>'Dąbrowa Środkowa'!J10</f>
        <v>0</v>
      </c>
      <c r="G6" s="128">
        <f>'Dąbrowa Środkowa'!L10</f>
        <v>0</v>
      </c>
      <c r="H6" s="128">
        <f>'Dąbrowa Środkowa'!N10</f>
        <v>0</v>
      </c>
      <c r="I6" s="128">
        <f>'Dąbrowa Środkowa'!P10</f>
        <v>0</v>
      </c>
      <c r="J6" s="128">
        <f>'Dąbrowa Środkowa'!Q10</f>
        <v>0</v>
      </c>
      <c r="K6" s="128">
        <f>'Dąbrowa Środkowa'!R10</f>
        <v>0</v>
      </c>
      <c r="L6" s="128">
        <f>'Dąbrowa Środkowa'!S10</f>
        <v>0</v>
      </c>
      <c r="M6" s="128">
        <f>'Dąbrowa Środkowa'!T10</f>
        <v>0</v>
      </c>
      <c r="N6" s="128">
        <f>'Dąbrowa Środkowa'!U10</f>
        <v>0</v>
      </c>
      <c r="O6" s="128">
        <f>'Dąbrowa Środkowa'!V10</f>
        <v>0</v>
      </c>
      <c r="P6" s="128">
        <f>'Dąbrowa Środkowa'!W10</f>
        <v>0</v>
      </c>
      <c r="Q6" s="128">
        <f>'Dąbrowa Środkowa'!X10</f>
        <v>0</v>
      </c>
      <c r="R6" s="128">
        <f>'Dąbrowa Środkowa'!Z10</f>
        <v>0</v>
      </c>
      <c r="S6" s="129">
        <f>'Dąbrowa Środkowa'!AB10</f>
        <v>0</v>
      </c>
      <c r="T6" s="129">
        <f>'Dąbrowa Środkowa'!AD10</f>
        <v>0</v>
      </c>
      <c r="U6" s="129">
        <f>'Dąbrowa Środkowa'!AF10</f>
        <v>0</v>
      </c>
      <c r="V6" s="129">
        <f>'Dąbrowa Środkowa'!AG10</f>
        <v>0</v>
      </c>
      <c r="W6" s="129">
        <f>'Dąbrowa Środkowa'!AH10</f>
        <v>0</v>
      </c>
      <c r="X6" s="150">
        <v>23</v>
      </c>
      <c r="Y6" s="150">
        <v>830</v>
      </c>
      <c r="Z6" s="129">
        <f>'Dąbrowa Środkowa'!AJ10</f>
        <v>0</v>
      </c>
      <c r="AA6" s="129">
        <f>'Dąbrowa Środkowa'!AK10</f>
        <v>0</v>
      </c>
      <c r="AB6" s="129">
        <f>'Dąbrowa Środkowa'!AL10</f>
        <v>0</v>
      </c>
      <c r="AC6" s="129">
        <f>'Dąbrowa Środkowa'!AM10</f>
        <v>0</v>
      </c>
      <c r="AD6" s="129">
        <f>'Dąbrowa Środkowa'!AN10</f>
        <v>0</v>
      </c>
      <c r="AE6" s="129">
        <f>'Dąbrowa Środkowa'!AP10</f>
        <v>0</v>
      </c>
      <c r="AF6" s="214">
        <f>'Dąbrowa Środkowa'!AR10</f>
        <v>0</v>
      </c>
      <c r="AG6" s="214"/>
      <c r="AH6" s="130">
        <f>'Dąbrowa Środkowa'!AT10</f>
        <v>0</v>
      </c>
      <c r="AI6" s="129">
        <f>'Dąbrowa Środkowa'!AU10</f>
        <v>0</v>
      </c>
      <c r="AJ6" s="129">
        <f>'Dąbrowa Środkowa'!AV10</f>
        <v>0</v>
      </c>
      <c r="AK6" s="129">
        <f>'Dąbrowa Środkowa'!AW10</f>
        <v>0</v>
      </c>
      <c r="AL6" s="129">
        <f>'Dąbrowa Środkowa'!AX10</f>
        <v>0</v>
      </c>
      <c r="AM6" s="156"/>
    </row>
    <row r="7" spans="1:40" ht="15" customHeight="1" x14ac:dyDescent="0.25">
      <c r="A7" s="213" t="s">
        <v>141</v>
      </c>
      <c r="B7" s="213"/>
      <c r="C7" s="213"/>
      <c r="D7" s="128">
        <f>'Dąbrowa Dolna'!F10</f>
        <v>0</v>
      </c>
      <c r="E7" s="128">
        <f>'Dąbrowa Dolna'!H10</f>
        <v>0</v>
      </c>
      <c r="F7" s="128">
        <f>'Dąbrowa Dolna'!J10</f>
        <v>0</v>
      </c>
      <c r="G7" s="128">
        <f>'Dąbrowa Dolna'!L10</f>
        <v>0</v>
      </c>
      <c r="H7" s="128">
        <f>'Dąbrowa Dolna'!N10</f>
        <v>0</v>
      </c>
      <c r="I7" s="128">
        <f>'Dąbrowa Dolna'!P10</f>
        <v>0</v>
      </c>
      <c r="J7" s="128">
        <f>'Dąbrowa Dolna'!Q10</f>
        <v>0</v>
      </c>
      <c r="K7" s="128">
        <f>'Dąbrowa Dolna'!R10</f>
        <v>0</v>
      </c>
      <c r="L7" s="128">
        <f>'Dąbrowa Dolna'!S10</f>
        <v>0</v>
      </c>
      <c r="M7" s="128">
        <f>'Dąbrowa Dolna'!T10</f>
        <v>0</v>
      </c>
      <c r="N7" s="128">
        <f>'Dąbrowa Dolna'!U10</f>
        <v>0</v>
      </c>
      <c r="O7" s="128">
        <f>'Dąbrowa Dolna'!V10</f>
        <v>0</v>
      </c>
      <c r="P7" s="128">
        <f>'Dąbrowa Dolna'!W10</f>
        <v>0</v>
      </c>
      <c r="Q7" s="128">
        <f>'Dąbrowa Dolna'!X10</f>
        <v>0</v>
      </c>
      <c r="R7" s="128">
        <f>'Dąbrowa Dolna'!Z10</f>
        <v>0</v>
      </c>
      <c r="S7" s="129">
        <f>'Dąbrowa Dolna'!AB10</f>
        <v>0</v>
      </c>
      <c r="T7" s="129">
        <f>'Dąbrowa Dolna'!AD10</f>
        <v>0</v>
      </c>
      <c r="U7" s="129">
        <f>'Dąbrowa Dolna'!AF10</f>
        <v>0</v>
      </c>
      <c r="V7" s="129">
        <f>'Dąbrowa Dolna'!AG10</f>
        <v>0</v>
      </c>
      <c r="W7" s="129">
        <f>'Dąbrowa Dolna'!AH10</f>
        <v>0</v>
      </c>
      <c r="X7" s="150">
        <v>20</v>
      </c>
      <c r="Y7" s="150">
        <v>720</v>
      </c>
      <c r="Z7" s="129">
        <f>'Dąbrowa Dolna'!AJ10</f>
        <v>0</v>
      </c>
      <c r="AA7" s="129">
        <f>'Dąbrowa Dolna'!AK10</f>
        <v>0</v>
      </c>
      <c r="AB7" s="129">
        <f>'Dąbrowa Dolna'!AL10</f>
        <v>0</v>
      </c>
      <c r="AC7" s="129">
        <f>'Dąbrowa Dolna'!AM10</f>
        <v>0</v>
      </c>
      <c r="AD7" s="129">
        <f>'Dąbrowa Dolna'!AN10</f>
        <v>0</v>
      </c>
      <c r="AE7" s="129">
        <f>'Dąbrowa Dolna'!AP10</f>
        <v>0</v>
      </c>
      <c r="AF7" s="214">
        <f>'Dąbrowa Dolna'!AR10</f>
        <v>0</v>
      </c>
      <c r="AG7" s="214"/>
      <c r="AH7" s="130">
        <f>'Dąbrowa Dolna'!AT10</f>
        <v>0</v>
      </c>
      <c r="AI7" s="129">
        <f>'Dąbrowa Dolna'!AU10</f>
        <v>0</v>
      </c>
      <c r="AJ7" s="129">
        <f>'Dąbrowa Dolna'!AV10</f>
        <v>0</v>
      </c>
      <c r="AK7" s="129">
        <f>'Dąbrowa Dolna'!AW10</f>
        <v>0</v>
      </c>
      <c r="AL7" s="129">
        <f>'Dąbrowa Dolna'!AX10</f>
        <v>0</v>
      </c>
      <c r="AM7" s="156"/>
    </row>
    <row r="8" spans="1:40" ht="15" customHeight="1" x14ac:dyDescent="0.25">
      <c r="A8" s="213" t="s">
        <v>142</v>
      </c>
      <c r="B8" s="213"/>
      <c r="C8" s="213"/>
      <c r="D8" s="128">
        <f>Turów!F14</f>
        <v>0</v>
      </c>
      <c r="E8" s="128">
        <f>Turów!H14</f>
        <v>0</v>
      </c>
      <c r="F8" s="128">
        <f>Turów!J14</f>
        <v>0</v>
      </c>
      <c r="G8" s="128">
        <f>Turów!L14</f>
        <v>0</v>
      </c>
      <c r="H8" s="128">
        <f>Turów!N14</f>
        <v>0</v>
      </c>
      <c r="I8" s="128">
        <f>Turów!P14</f>
        <v>0</v>
      </c>
      <c r="J8" s="128">
        <f>Turów!Q14</f>
        <v>0</v>
      </c>
      <c r="K8" s="128">
        <f>Turów!R14</f>
        <v>0</v>
      </c>
      <c r="L8" s="128">
        <f>Turów!S14</f>
        <v>0</v>
      </c>
      <c r="M8" s="128">
        <f>Turów!T14</f>
        <v>0</v>
      </c>
      <c r="N8" s="128">
        <f>Turów!U14</f>
        <v>0</v>
      </c>
      <c r="O8" s="128">
        <f>Turów!V14</f>
        <v>0</v>
      </c>
      <c r="P8" s="128">
        <f>Turów!W14</f>
        <v>0</v>
      </c>
      <c r="Q8" s="128">
        <f>Turów!X14</f>
        <v>0</v>
      </c>
      <c r="R8" s="128">
        <f>Turów!Z14</f>
        <v>0</v>
      </c>
      <c r="S8" s="129">
        <f>Turów!AB14</f>
        <v>0</v>
      </c>
      <c r="T8" s="129">
        <f>Turów!AD14</f>
        <v>0</v>
      </c>
      <c r="U8" s="129">
        <f>Turów!AF14</f>
        <v>0</v>
      </c>
      <c r="V8" s="129">
        <f>Turów!AG14</f>
        <v>0</v>
      </c>
      <c r="W8" s="129">
        <f>Turów!AH14</f>
        <v>0</v>
      </c>
      <c r="X8" s="150">
        <v>35</v>
      </c>
      <c r="Y8" s="150">
        <v>1235</v>
      </c>
      <c r="Z8" s="129">
        <f>Turów!AJ14</f>
        <v>0</v>
      </c>
      <c r="AA8" s="129">
        <f>Turów!AK14</f>
        <v>0</v>
      </c>
      <c r="AB8" s="129">
        <f>Turów!AL14</f>
        <v>0</v>
      </c>
      <c r="AC8" s="129">
        <f>Turów!AM14</f>
        <v>0</v>
      </c>
      <c r="AD8" s="129">
        <f>Turów!AN14</f>
        <v>0</v>
      </c>
      <c r="AE8" s="129">
        <f>Turów!AP14</f>
        <v>0</v>
      </c>
      <c r="AF8" s="214">
        <f>Turów!AR14</f>
        <v>0</v>
      </c>
      <c r="AG8" s="214"/>
      <c r="AH8" s="130">
        <f>Turów!AT14</f>
        <v>0</v>
      </c>
      <c r="AI8" s="129">
        <f>Turów!AU14</f>
        <v>0</v>
      </c>
      <c r="AJ8" s="129">
        <f>Turów!AV14</f>
        <v>0</v>
      </c>
      <c r="AK8" s="129">
        <f>Turów!AW14</f>
        <v>0</v>
      </c>
      <c r="AL8" s="129">
        <f>Turów!AX14</f>
        <v>0</v>
      </c>
      <c r="AM8" s="156"/>
    </row>
    <row r="9" spans="1:40" ht="15" customHeight="1" x14ac:dyDescent="0.25">
      <c r="A9" s="213" t="s">
        <v>143</v>
      </c>
      <c r="B9" s="213"/>
      <c r="C9" s="213"/>
      <c r="D9" s="128">
        <f>Ręszów!F13</f>
        <v>0</v>
      </c>
      <c r="E9" s="128">
        <f>Ręszów!H13</f>
        <v>0</v>
      </c>
      <c r="F9" s="128">
        <f>Ręszów!J13</f>
        <v>0</v>
      </c>
      <c r="G9" s="128">
        <f>Ręszów!L13</f>
        <v>0</v>
      </c>
      <c r="H9" s="128">
        <f>Ręszów!N13</f>
        <v>0</v>
      </c>
      <c r="I9" s="128">
        <f>Ręszów!P13</f>
        <v>0</v>
      </c>
      <c r="J9" s="128">
        <f>Ręszów!Q13</f>
        <v>0</v>
      </c>
      <c r="K9" s="128">
        <f>Ręszów!R13</f>
        <v>0</v>
      </c>
      <c r="L9" s="128">
        <f>Ręszów!S13</f>
        <v>0</v>
      </c>
      <c r="M9" s="128">
        <f>Ręszów!T13</f>
        <v>0</v>
      </c>
      <c r="N9" s="128">
        <f>Ręszów!U13</f>
        <v>0</v>
      </c>
      <c r="O9" s="128">
        <f>Ręszów!V13</f>
        <v>0</v>
      </c>
      <c r="P9" s="128">
        <f>Ręszów!W13</f>
        <v>0</v>
      </c>
      <c r="Q9" s="128">
        <f>Ręszów!X13</f>
        <v>0</v>
      </c>
      <c r="R9" s="128">
        <f>Ręszów!Z13</f>
        <v>0</v>
      </c>
      <c r="S9" s="129">
        <f>Ręszów!AB13</f>
        <v>0</v>
      </c>
      <c r="T9" s="129">
        <f>Ręszów!AD13</f>
        <v>0</v>
      </c>
      <c r="U9" s="129">
        <f>Ręszów!AF13</f>
        <v>0</v>
      </c>
      <c r="V9" s="129">
        <f>Ręszów!AG13</f>
        <v>0</v>
      </c>
      <c r="W9" s="129">
        <f>Ręszów!AH13</f>
        <v>0</v>
      </c>
      <c r="X9" s="150">
        <v>49</v>
      </c>
      <c r="Y9" s="150">
        <v>1770</v>
      </c>
      <c r="Z9" s="129">
        <f>Ręszów!AJ13</f>
        <v>0</v>
      </c>
      <c r="AA9" s="129">
        <f>Ręszów!AK13</f>
        <v>0</v>
      </c>
      <c r="AB9" s="129">
        <f>Ręszów!AL13</f>
        <v>0</v>
      </c>
      <c r="AC9" s="129">
        <f>Ręszów!AM13</f>
        <v>0</v>
      </c>
      <c r="AD9" s="129">
        <f>Ręszów!AN13</f>
        <v>0</v>
      </c>
      <c r="AE9" s="129">
        <f>Ręszów!AP13</f>
        <v>0</v>
      </c>
      <c r="AF9" s="214">
        <f>Ręszów!AR13</f>
        <v>0</v>
      </c>
      <c r="AG9" s="214"/>
      <c r="AH9" s="130">
        <f>Ręszów!AT13</f>
        <v>0</v>
      </c>
      <c r="AI9" s="129">
        <f>Ręszów!AU13</f>
        <v>0</v>
      </c>
      <c r="AJ9" s="129">
        <f>Ręszów!AV13</f>
        <v>0</v>
      </c>
      <c r="AK9" s="129">
        <f>Ręszów!AW13</f>
        <v>0</v>
      </c>
      <c r="AL9" s="129">
        <f>Ręszów!AX13</f>
        <v>0</v>
      </c>
      <c r="AM9" s="156"/>
    </row>
    <row r="10" spans="1:40" ht="15" customHeight="1" x14ac:dyDescent="0.25">
      <c r="A10" s="213" t="s">
        <v>144</v>
      </c>
      <c r="B10" s="213"/>
      <c r="C10" s="213"/>
      <c r="D10" s="128">
        <f>Sitno!F10</f>
        <v>0</v>
      </c>
      <c r="E10" s="128">
        <f>Sitno!H10</f>
        <v>0</v>
      </c>
      <c r="F10" s="128">
        <f>Sitno!J10</f>
        <v>0</v>
      </c>
      <c r="G10" s="128">
        <f>Sitno!L10</f>
        <v>0</v>
      </c>
      <c r="H10" s="128">
        <f>Sitno!N10</f>
        <v>0</v>
      </c>
      <c r="I10" s="128">
        <f>Sitno!P10</f>
        <v>0</v>
      </c>
      <c r="J10" s="128">
        <f>Sitno!Q10</f>
        <v>0</v>
      </c>
      <c r="K10" s="128">
        <f>Sitno!R10</f>
        <v>0</v>
      </c>
      <c r="L10" s="128">
        <f>Sitno!S10</f>
        <v>0</v>
      </c>
      <c r="M10" s="128">
        <f>Sitno!T10</f>
        <v>0</v>
      </c>
      <c r="N10" s="128">
        <f>Sitno!U10</f>
        <v>0</v>
      </c>
      <c r="O10" s="128">
        <f>Sitno!V10</f>
        <v>0</v>
      </c>
      <c r="P10" s="128">
        <f>Sitno!W10</f>
        <v>0</v>
      </c>
      <c r="Q10" s="128">
        <f>Sitno!X10</f>
        <v>0</v>
      </c>
      <c r="R10" s="128">
        <f>Sitno!Z10</f>
        <v>0</v>
      </c>
      <c r="S10" s="129">
        <f>Sitno!AB10</f>
        <v>0</v>
      </c>
      <c r="T10" s="129">
        <f>Sitno!AD10</f>
        <v>0</v>
      </c>
      <c r="U10" s="129">
        <f>Sitno!AF10</f>
        <v>0</v>
      </c>
      <c r="V10" s="129">
        <f>Sitno!AG10</f>
        <v>0</v>
      </c>
      <c r="W10" s="129">
        <f>Sitno!AH10</f>
        <v>0</v>
      </c>
      <c r="X10" s="150">
        <v>26</v>
      </c>
      <c r="Y10" s="150">
        <v>940</v>
      </c>
      <c r="Z10" s="129">
        <f>Sitno!AJ10</f>
        <v>0</v>
      </c>
      <c r="AA10" s="129">
        <f>Sitno!AK10</f>
        <v>0</v>
      </c>
      <c r="AB10" s="129">
        <f>Sitno!AL10</f>
        <v>0</v>
      </c>
      <c r="AC10" s="129">
        <f>Sitno!AM10</f>
        <v>0</v>
      </c>
      <c r="AD10" s="129">
        <f>Sitno!AN10</f>
        <v>0</v>
      </c>
      <c r="AE10" s="129">
        <f>Sitno!AP10</f>
        <v>0</v>
      </c>
      <c r="AF10" s="214">
        <f>Sitno!AR10</f>
        <v>0</v>
      </c>
      <c r="AG10" s="214"/>
      <c r="AH10" s="130">
        <f>Sitno!AT10</f>
        <v>0</v>
      </c>
      <c r="AI10" s="129">
        <f>Sitno!AU10</f>
        <v>0</v>
      </c>
      <c r="AJ10" s="129">
        <f>Sitno!AV10</f>
        <v>0</v>
      </c>
      <c r="AK10" s="129">
        <f>Sitno!AW10</f>
        <v>0</v>
      </c>
      <c r="AL10" s="129">
        <f>Sitno!AX10</f>
        <v>0</v>
      </c>
      <c r="AM10" s="156"/>
    </row>
    <row r="11" spans="1:40" ht="15" customHeight="1" x14ac:dyDescent="0.25">
      <c r="A11" s="213" t="s">
        <v>145</v>
      </c>
      <c r="B11" s="213"/>
      <c r="C11" s="213"/>
      <c r="D11" s="128">
        <f>Krzyżowa!F17</f>
        <v>0</v>
      </c>
      <c r="E11" s="128">
        <f>Krzyżowa!H17</f>
        <v>0</v>
      </c>
      <c r="F11" s="128">
        <f>Krzyżowa!J17</f>
        <v>0</v>
      </c>
      <c r="G11" s="128">
        <f>Krzyżowa!L17</f>
        <v>0</v>
      </c>
      <c r="H11" s="128">
        <f>Krzyżowa!N17</f>
        <v>0</v>
      </c>
      <c r="I11" s="128">
        <f>Krzyżowa!P17</f>
        <v>0</v>
      </c>
      <c r="J11" s="128">
        <f>Krzyżowa!Q17</f>
        <v>0</v>
      </c>
      <c r="K11" s="128">
        <f>Krzyżowa!R17</f>
        <v>0</v>
      </c>
      <c r="L11" s="128">
        <f>Krzyżowa!S17</f>
        <v>0</v>
      </c>
      <c r="M11" s="128">
        <f>Krzyżowa!T17</f>
        <v>0</v>
      </c>
      <c r="N11" s="128">
        <f>Krzyżowa!U17</f>
        <v>0</v>
      </c>
      <c r="O11" s="128">
        <f>Krzyżowa!V17</f>
        <v>0</v>
      </c>
      <c r="P11" s="128">
        <f>Krzyżowa!W17</f>
        <v>0</v>
      </c>
      <c r="Q11" s="128">
        <f>Krzyżowa!X17</f>
        <v>0</v>
      </c>
      <c r="R11" s="128">
        <f>Krzyżowa!Z17</f>
        <v>0</v>
      </c>
      <c r="S11" s="129">
        <f>Krzyżowa!AB17</f>
        <v>0</v>
      </c>
      <c r="T11" s="129">
        <f>Krzyżowa!AD17</f>
        <v>0</v>
      </c>
      <c r="U11" s="129">
        <f>Krzyżowa!AF17</f>
        <v>0</v>
      </c>
      <c r="V11" s="129">
        <f>Krzyżowa!AG17</f>
        <v>0</v>
      </c>
      <c r="W11" s="129">
        <f>Krzyżowa!AH17</f>
        <v>0</v>
      </c>
      <c r="X11" s="150">
        <v>46</v>
      </c>
      <c r="Y11" s="150">
        <v>1655</v>
      </c>
      <c r="Z11" s="129">
        <f>Krzyżowa!AJ17</f>
        <v>0</v>
      </c>
      <c r="AA11" s="129">
        <f>Krzyżowa!AK17</f>
        <v>0</v>
      </c>
      <c r="AB11" s="129">
        <f>Krzyżowa!AL17</f>
        <v>0</v>
      </c>
      <c r="AC11" s="129">
        <f>Krzyżowa!AM17</f>
        <v>0</v>
      </c>
      <c r="AD11" s="129">
        <f>Krzyżowa!AN17</f>
        <v>0</v>
      </c>
      <c r="AE11" s="129">
        <f>Krzyżowa!AP17</f>
        <v>0</v>
      </c>
      <c r="AF11" s="214">
        <f>Krzyżowa!AR17</f>
        <v>0</v>
      </c>
      <c r="AG11" s="214"/>
      <c r="AH11" s="130">
        <f>Krzyżowa!AT17</f>
        <v>0</v>
      </c>
      <c r="AI11" s="129">
        <f>Krzyżowa!AU17</f>
        <v>0</v>
      </c>
      <c r="AJ11" s="129">
        <f>Krzyżowa!AV17</f>
        <v>0</v>
      </c>
      <c r="AK11" s="129">
        <f>Krzyżowa!AW17</f>
        <v>0</v>
      </c>
      <c r="AL11" s="129">
        <f>Krzyżowa!AX17</f>
        <v>0</v>
      </c>
      <c r="AM11" s="156"/>
    </row>
    <row r="12" spans="1:40" ht="15" customHeight="1" x14ac:dyDescent="0.25">
      <c r="A12" s="213" t="s">
        <v>146</v>
      </c>
      <c r="B12" s="213"/>
      <c r="C12" s="213"/>
      <c r="D12" s="128">
        <f>Parszowice!F26</f>
        <v>0</v>
      </c>
      <c r="E12" s="128">
        <f>Parszowice!H26</f>
        <v>0</v>
      </c>
      <c r="F12" s="128">
        <f>Parszowice!J26</f>
        <v>0</v>
      </c>
      <c r="G12" s="128">
        <f>Parszowice!L26</f>
        <v>0</v>
      </c>
      <c r="H12" s="128">
        <f>Parszowice!N26</f>
        <v>0</v>
      </c>
      <c r="I12" s="128">
        <f>Parszowice!P26</f>
        <v>0</v>
      </c>
      <c r="J12" s="128">
        <f>Parszowice!Q26</f>
        <v>0</v>
      </c>
      <c r="K12" s="128">
        <f>Parszowice!R26</f>
        <v>0</v>
      </c>
      <c r="L12" s="128">
        <f>Parszowice!S26</f>
        <v>0</v>
      </c>
      <c r="M12" s="128">
        <f>Parszowice!T26</f>
        <v>0</v>
      </c>
      <c r="N12" s="128">
        <f>Parszowice!U26</f>
        <v>0</v>
      </c>
      <c r="O12" s="128">
        <f>Parszowice!V26</f>
        <v>0</v>
      </c>
      <c r="P12" s="128">
        <f>Parszowice!W26</f>
        <v>0</v>
      </c>
      <c r="Q12" s="128">
        <f>Parszowice!X26</f>
        <v>0</v>
      </c>
      <c r="R12" s="128">
        <f>Parszowice!Z26</f>
        <v>0</v>
      </c>
      <c r="S12" s="129">
        <f>Parszowice!AB26</f>
        <v>0</v>
      </c>
      <c r="T12" s="129">
        <f>Parszowice!AD26</f>
        <v>0</v>
      </c>
      <c r="U12" s="129">
        <f>Parszowice!AF26</f>
        <v>0</v>
      </c>
      <c r="V12" s="129">
        <f>Parszowice!AG26</f>
        <v>0</v>
      </c>
      <c r="W12" s="129">
        <f>Parszowice!AH26</f>
        <v>0</v>
      </c>
      <c r="X12" s="150">
        <v>72</v>
      </c>
      <c r="Y12" s="150">
        <v>2510</v>
      </c>
      <c r="Z12" s="129">
        <f>Parszowice!AJ26</f>
        <v>0</v>
      </c>
      <c r="AA12" s="129">
        <f>Parszowice!AK26</f>
        <v>0</v>
      </c>
      <c r="AB12" s="129">
        <f>Parszowice!AL26</f>
        <v>0</v>
      </c>
      <c r="AC12" s="129">
        <f>Parszowice!AM26</f>
        <v>0</v>
      </c>
      <c r="AD12" s="129">
        <f>Parszowice!AN26</f>
        <v>0</v>
      </c>
      <c r="AE12" s="129">
        <f>Parszowice!AP26</f>
        <v>0</v>
      </c>
      <c r="AF12" s="214">
        <f>Parszowice!AR26</f>
        <v>0</v>
      </c>
      <c r="AG12" s="214"/>
      <c r="AH12" s="130">
        <f>Parszowice!AT26</f>
        <v>0</v>
      </c>
      <c r="AI12" s="129">
        <f>Parszowice!AU26</f>
        <v>0</v>
      </c>
      <c r="AJ12" s="129">
        <f>Parszowice!AV26</f>
        <v>0</v>
      </c>
      <c r="AK12" s="129">
        <f>Parszowice!AW26</f>
        <v>0</v>
      </c>
      <c r="AL12" s="129">
        <f>Parszowice!AX26</f>
        <v>0</v>
      </c>
      <c r="AM12" s="156"/>
    </row>
    <row r="13" spans="1:40" ht="15" customHeight="1" x14ac:dyDescent="0.25">
      <c r="A13" s="213" t="s">
        <v>147</v>
      </c>
      <c r="B13" s="213"/>
      <c r="C13" s="213"/>
      <c r="D13" s="128">
        <f>Wielowieś!F23</f>
        <v>0</v>
      </c>
      <c r="E13" s="128">
        <f>Wielowieś!H23</f>
        <v>0</v>
      </c>
      <c r="F13" s="128">
        <f>Wielowieś!J23</f>
        <v>0</v>
      </c>
      <c r="G13" s="128">
        <f>Wielowieś!L23</f>
        <v>0</v>
      </c>
      <c r="H13" s="128">
        <f>Wielowieś!N23</f>
        <v>0</v>
      </c>
      <c r="I13" s="128">
        <f>Wielowieś!P23</f>
        <v>0</v>
      </c>
      <c r="J13" s="128">
        <f>Wielowieś!Q23</f>
        <v>0</v>
      </c>
      <c r="K13" s="128">
        <f>Wielowieś!R23</f>
        <v>0</v>
      </c>
      <c r="L13" s="128">
        <f>Wielowieś!S23</f>
        <v>0</v>
      </c>
      <c r="M13" s="128">
        <f>Wielowieś!T23</f>
        <v>0</v>
      </c>
      <c r="N13" s="128">
        <f>Wielowieś!U23</f>
        <v>0</v>
      </c>
      <c r="O13" s="128">
        <f>Wielowieś!V23</f>
        <v>0</v>
      </c>
      <c r="P13" s="128">
        <f>Wielowieś!W23</f>
        <v>0</v>
      </c>
      <c r="Q13" s="128">
        <f>Wielowieś!X23</f>
        <v>0</v>
      </c>
      <c r="R13" s="128">
        <f>Wielowieś!Z23</f>
        <v>0</v>
      </c>
      <c r="S13" s="129">
        <f>Wielowieś!AB23</f>
        <v>0</v>
      </c>
      <c r="T13" s="129">
        <f>Wielowieś!AD23</f>
        <v>0</v>
      </c>
      <c r="U13" s="129">
        <f>Wielowieś!AF23</f>
        <v>0</v>
      </c>
      <c r="V13" s="129">
        <f>Wielowieś!AG23</f>
        <v>0</v>
      </c>
      <c r="W13" s="129">
        <f>Wielowieś!AH23</f>
        <v>0</v>
      </c>
      <c r="X13" s="150">
        <v>97</v>
      </c>
      <c r="Y13" s="150">
        <v>3495</v>
      </c>
      <c r="Z13" s="129">
        <f>Wielowieś!AJ23</f>
        <v>0</v>
      </c>
      <c r="AA13" s="129">
        <f>Wielowieś!AK23</f>
        <v>0</v>
      </c>
      <c r="AB13" s="129">
        <f>Wielowieś!AL23</f>
        <v>0</v>
      </c>
      <c r="AC13" s="129">
        <f>Wielowieś!AM23</f>
        <v>0</v>
      </c>
      <c r="AD13" s="129">
        <f>Wielowieś!AN23</f>
        <v>0</v>
      </c>
      <c r="AE13" s="129">
        <f>Wielowieś!AP23</f>
        <v>0</v>
      </c>
      <c r="AF13" s="214">
        <f>Wielowieś!AR23</f>
        <v>0</v>
      </c>
      <c r="AG13" s="214"/>
      <c r="AH13" s="130">
        <f>Wielowieś!AT23</f>
        <v>0</v>
      </c>
      <c r="AI13" s="129">
        <f>Wielowieś!AU23</f>
        <v>0</v>
      </c>
      <c r="AJ13" s="129">
        <f>Wielowieś!AV23</f>
        <v>0</v>
      </c>
      <c r="AK13" s="129">
        <f>Wielowieś!AW23</f>
        <v>0</v>
      </c>
      <c r="AL13" s="129">
        <f>Wielowieś!AX23</f>
        <v>0</v>
      </c>
      <c r="AM13" s="156"/>
    </row>
    <row r="14" spans="1:40" ht="15" customHeight="1" x14ac:dyDescent="0.25">
      <c r="A14" s="213" t="s">
        <v>148</v>
      </c>
      <c r="B14" s="213"/>
      <c r="C14" s="213"/>
      <c r="D14" s="128">
        <f>Dłużyce!F15</f>
        <v>0</v>
      </c>
      <c r="E14" s="128">
        <f>Dłużyce!H15</f>
        <v>0</v>
      </c>
      <c r="F14" s="128">
        <f>Dłużyce!J15</f>
        <v>0</v>
      </c>
      <c r="G14" s="128">
        <f>Dłużyce!L15</f>
        <v>0</v>
      </c>
      <c r="H14" s="128">
        <f>Dłużyce!N15</f>
        <v>0</v>
      </c>
      <c r="I14" s="128">
        <f>Dłużyce!P15</f>
        <v>0</v>
      </c>
      <c r="J14" s="128">
        <f>Dłużyce!Q15</f>
        <v>0</v>
      </c>
      <c r="K14" s="128">
        <f>Dłużyce!R15</f>
        <v>0</v>
      </c>
      <c r="L14" s="128">
        <f>Dłużyce!S15</f>
        <v>0</v>
      </c>
      <c r="M14" s="128">
        <f>Dłużyce!T15</f>
        <v>0</v>
      </c>
      <c r="N14" s="128">
        <f>Dłużyce!U15</f>
        <v>0</v>
      </c>
      <c r="O14" s="128">
        <f>Dłużyce!V15</f>
        <v>0</v>
      </c>
      <c r="P14" s="128">
        <f>Dłużyce!W15</f>
        <v>0</v>
      </c>
      <c r="Q14" s="128">
        <f>Dłużyce!X15</f>
        <v>0</v>
      </c>
      <c r="R14" s="128">
        <f>Dłużyce!Z15</f>
        <v>0</v>
      </c>
      <c r="S14" s="129">
        <f>Dłużyce!AB15</f>
        <v>0</v>
      </c>
      <c r="T14" s="129">
        <f>Dłużyce!AD15</f>
        <v>0</v>
      </c>
      <c r="U14" s="129">
        <f>Dłużyce!AF15</f>
        <v>0</v>
      </c>
      <c r="V14" s="129">
        <f>Dłużyce!AG15</f>
        <v>0</v>
      </c>
      <c r="W14" s="129">
        <f>Dłużyce!AH15</f>
        <v>0</v>
      </c>
      <c r="X14" s="150">
        <v>49</v>
      </c>
      <c r="Y14" s="150">
        <v>1740</v>
      </c>
      <c r="Z14" s="129">
        <f>Dłużyce!AJ15</f>
        <v>0</v>
      </c>
      <c r="AA14" s="129">
        <f>Dłużyce!AK15</f>
        <v>0</v>
      </c>
      <c r="AB14" s="129">
        <f>Dłużyce!AL15</f>
        <v>0</v>
      </c>
      <c r="AC14" s="129">
        <f>Dłużyce!AM15</f>
        <v>0</v>
      </c>
      <c r="AD14" s="129">
        <f>Dłużyce!AN15</f>
        <v>0</v>
      </c>
      <c r="AE14" s="129">
        <f>Dłużyce!AP15</f>
        <v>0</v>
      </c>
      <c r="AF14" s="214">
        <f>Dłużyce!AR15</f>
        <v>0</v>
      </c>
      <c r="AG14" s="214"/>
      <c r="AH14" s="130">
        <f>Dłużyce!AT15</f>
        <v>0</v>
      </c>
      <c r="AI14" s="129">
        <f>Dłużyce!AU15</f>
        <v>0</v>
      </c>
      <c r="AJ14" s="129">
        <f>Dłużyce!AV15</f>
        <v>0</v>
      </c>
      <c r="AK14" s="129">
        <f>Dłużyce!AW15</f>
        <v>0</v>
      </c>
      <c r="AL14" s="129">
        <f>Dłużyce!AX15</f>
        <v>0</v>
      </c>
      <c r="AM14" s="156"/>
    </row>
    <row r="15" spans="1:40" ht="15.75" customHeight="1" thickBot="1" x14ac:dyDescent="0.3">
      <c r="A15" s="213" t="s">
        <v>149</v>
      </c>
      <c r="B15" s="213"/>
      <c r="C15" s="213"/>
      <c r="D15" s="128">
        <f>Dziewin!F16</f>
        <v>0</v>
      </c>
      <c r="E15" s="128">
        <f>Dziewin!H16</f>
        <v>0</v>
      </c>
      <c r="F15" s="128">
        <f>Dziewin!J16</f>
        <v>0</v>
      </c>
      <c r="G15" s="128">
        <f>Dziewin!L16</f>
        <v>0</v>
      </c>
      <c r="H15" s="128">
        <f>Dziewin!N16</f>
        <v>0</v>
      </c>
      <c r="I15" s="128">
        <f>Dziewin!P16</f>
        <v>0</v>
      </c>
      <c r="J15" s="128">
        <f>Dziewin!Q16</f>
        <v>0</v>
      </c>
      <c r="K15" s="128">
        <f>Dziewin!R16</f>
        <v>0</v>
      </c>
      <c r="L15" s="128">
        <f>Dziewin!S16</f>
        <v>0</v>
      </c>
      <c r="M15" s="128">
        <f>Dziewin!T16</f>
        <v>0</v>
      </c>
      <c r="N15" s="128">
        <f>Dziewin!U16</f>
        <v>0</v>
      </c>
      <c r="O15" s="128">
        <f>Dziewin!V16</f>
        <v>0</v>
      </c>
      <c r="P15" s="128">
        <f>Dziewin!W16</f>
        <v>0</v>
      </c>
      <c r="Q15" s="128">
        <f>Dziewin!X16</f>
        <v>0</v>
      </c>
      <c r="R15" s="128">
        <f>Dziewin!Z16</f>
        <v>0</v>
      </c>
      <c r="S15" s="129">
        <f>Dziewin!AB16</f>
        <v>0</v>
      </c>
      <c r="T15" s="129">
        <f>Dziewin!AD16</f>
        <v>0</v>
      </c>
      <c r="U15" s="129">
        <f>Dziewin!AF16</f>
        <v>0</v>
      </c>
      <c r="V15" s="129">
        <f>Dziewin!AG16</f>
        <v>0</v>
      </c>
      <c r="W15" s="129">
        <f>Dziewin!AH16</f>
        <v>0</v>
      </c>
      <c r="X15" s="150">
        <v>59</v>
      </c>
      <c r="Y15" s="150">
        <v>2125</v>
      </c>
      <c r="Z15" s="129">
        <f>Dziewin!AJ16</f>
        <v>0</v>
      </c>
      <c r="AA15" s="129">
        <f>Dziewin!AK16</f>
        <v>0</v>
      </c>
      <c r="AB15" s="129">
        <f>Dziewin!AL16</f>
        <v>0</v>
      </c>
      <c r="AC15" s="129">
        <f>Dziewin!AM16</f>
        <v>0</v>
      </c>
      <c r="AD15" s="129">
        <f>Dziewin!AN16</f>
        <v>0</v>
      </c>
      <c r="AE15" s="129">
        <f>Dziewin!AP16</f>
        <v>0</v>
      </c>
      <c r="AF15" s="214">
        <f>Dziewin!AR16</f>
        <v>0</v>
      </c>
      <c r="AG15" s="214"/>
      <c r="AH15" s="130">
        <f>Dziewin!AT16</f>
        <v>0</v>
      </c>
      <c r="AI15" s="129">
        <f>Dziewin!AU16</f>
        <v>0</v>
      </c>
      <c r="AJ15" s="129">
        <f>Dziewin!AV16</f>
        <v>0</v>
      </c>
      <c r="AK15" s="129">
        <f>Dziewin!AW16</f>
        <v>0</v>
      </c>
      <c r="AL15" s="129">
        <f>Dziewin!AX16</f>
        <v>0</v>
      </c>
      <c r="AM15" s="157"/>
    </row>
    <row r="16" spans="1:40" ht="15" customHeight="1" x14ac:dyDescent="0.25">
      <c r="A16" s="213" t="s">
        <v>150</v>
      </c>
      <c r="B16" s="213"/>
      <c r="C16" s="213"/>
      <c r="D16" s="128">
        <f>Zaborów!F18</f>
        <v>0</v>
      </c>
      <c r="E16" s="128">
        <f>Zaborów!H18</f>
        <v>0</v>
      </c>
      <c r="F16" s="128">
        <f>Zaborów!J18</f>
        <v>0</v>
      </c>
      <c r="G16" s="128">
        <f>Zaborów!L18</f>
        <v>0</v>
      </c>
      <c r="H16" s="128">
        <f>Zaborów!N18</f>
        <v>0</v>
      </c>
      <c r="I16" s="128">
        <f>Zaborów!P18</f>
        <v>0</v>
      </c>
      <c r="J16" s="128">
        <f>Zaborów!Q18</f>
        <v>0</v>
      </c>
      <c r="K16" s="128">
        <f>Zaborów!R18</f>
        <v>0</v>
      </c>
      <c r="L16" s="128">
        <f>Zaborów!S18</f>
        <v>0</v>
      </c>
      <c r="M16" s="128">
        <f>Zaborów!T18</f>
        <v>0</v>
      </c>
      <c r="N16" s="128">
        <f>Zaborów!U18</f>
        <v>0</v>
      </c>
      <c r="O16" s="128">
        <f>Zaborów!V18</f>
        <v>0</v>
      </c>
      <c r="P16" s="128">
        <f>Zaborów!W18</f>
        <v>0</v>
      </c>
      <c r="Q16" s="128">
        <f>Zaborów!X18</f>
        <v>0</v>
      </c>
      <c r="R16" s="128">
        <f>Zaborów!Z18</f>
        <v>0</v>
      </c>
      <c r="S16" s="129">
        <f>Zaborów!AB18</f>
        <v>0</v>
      </c>
      <c r="T16" s="129">
        <f>Zaborów!AD18</f>
        <v>0</v>
      </c>
      <c r="U16" s="129">
        <f>Zaborów!AF18</f>
        <v>0</v>
      </c>
      <c r="V16" s="129">
        <f>Zaborów!AG18</f>
        <v>0</v>
      </c>
      <c r="W16" s="129">
        <f>Zaborów!AH18</f>
        <v>0</v>
      </c>
      <c r="X16" s="150">
        <v>51</v>
      </c>
      <c r="Y16" s="150">
        <v>1785</v>
      </c>
      <c r="Z16" s="129">
        <f>Zaborów!AJ18</f>
        <v>0</v>
      </c>
      <c r="AA16" s="129">
        <f>Zaborów!AK18</f>
        <v>0</v>
      </c>
      <c r="AB16" s="129">
        <f>Zaborów!AL18</f>
        <v>0</v>
      </c>
      <c r="AC16" s="129">
        <f>Zaborów!AM18</f>
        <v>0</v>
      </c>
      <c r="AD16" s="129">
        <f>Zaborów!AN18</f>
        <v>0</v>
      </c>
      <c r="AE16" s="129">
        <f>Zaborów!AP18</f>
        <v>0</v>
      </c>
      <c r="AF16" s="214">
        <f>Zaborów!AR18</f>
        <v>0</v>
      </c>
      <c r="AG16" s="214"/>
      <c r="AH16" s="130">
        <f>Zaborów!AT18</f>
        <v>0</v>
      </c>
      <c r="AI16" s="129">
        <f>Zaborów!AU18</f>
        <v>0</v>
      </c>
      <c r="AJ16" s="129">
        <f>Zaborów!AV18</f>
        <v>0</v>
      </c>
      <c r="AK16" s="129">
        <f>Zaborów!AW18</f>
        <v>0</v>
      </c>
      <c r="AL16" s="129">
        <f>Zaborów!AX18</f>
        <v>0</v>
      </c>
      <c r="AM16" s="42" t="s">
        <v>247</v>
      </c>
      <c r="AN16" s="43" t="s">
        <v>248</v>
      </c>
    </row>
    <row r="17" spans="1:40" ht="13.5" customHeight="1" thickBot="1" x14ac:dyDescent="0.3">
      <c r="A17" s="208" t="s">
        <v>151</v>
      </c>
      <c r="B17" s="208"/>
      <c r="C17" s="208"/>
      <c r="D17" s="131">
        <f t="shared" ref="D17:G17" si="0">SUM(D3:D16)</f>
        <v>0</v>
      </c>
      <c r="E17" s="131">
        <f t="shared" si="0"/>
        <v>0</v>
      </c>
      <c r="F17" s="131">
        <f t="shared" si="0"/>
        <v>0</v>
      </c>
      <c r="G17" s="131">
        <f t="shared" si="0"/>
        <v>0</v>
      </c>
      <c r="H17" s="131">
        <f t="shared" ref="H17:W17" si="1">SUM(H3:H16)</f>
        <v>0</v>
      </c>
      <c r="I17" s="131">
        <f t="shared" si="1"/>
        <v>0</v>
      </c>
      <c r="J17" s="143">
        <f t="shared" ref="J17" si="2">SUM(J3:J16)</f>
        <v>0</v>
      </c>
      <c r="K17" s="131">
        <f>SUM(K3:K16)</f>
        <v>0</v>
      </c>
      <c r="L17" s="143">
        <f>SUM(L3:L16)</f>
        <v>0</v>
      </c>
      <c r="M17" s="143">
        <f>SUM(M3:M16)</f>
        <v>0</v>
      </c>
      <c r="N17" s="143">
        <f>SUM(N3:N16)</f>
        <v>0</v>
      </c>
      <c r="O17" s="143">
        <f>SUM(O3:O16)</f>
        <v>0</v>
      </c>
      <c r="P17" s="131">
        <f t="shared" si="1"/>
        <v>0</v>
      </c>
      <c r="Q17" s="131">
        <f t="shared" ref="Q17:R17" si="3">SUM(Q3:Q16)</f>
        <v>0</v>
      </c>
      <c r="R17" s="131">
        <f t="shared" si="3"/>
        <v>0</v>
      </c>
      <c r="S17" s="131">
        <f t="shared" si="1"/>
        <v>0</v>
      </c>
      <c r="T17" s="131">
        <f t="shared" si="1"/>
        <v>0</v>
      </c>
      <c r="U17" s="131">
        <f t="shared" si="1"/>
        <v>0</v>
      </c>
      <c r="V17" s="131">
        <f t="shared" si="1"/>
        <v>0</v>
      </c>
      <c r="W17" s="131">
        <f t="shared" si="1"/>
        <v>0</v>
      </c>
      <c r="X17" s="131">
        <f>SUM(X3:X16)*'Ceny jednostkowe_do ukrycia'!X3</f>
        <v>0</v>
      </c>
      <c r="Y17" s="131">
        <f>SUM(Y3:Y16)*'Ceny jednostkowe_do ukrycia'!Y3</f>
        <v>0</v>
      </c>
      <c r="Z17" s="131">
        <f t="shared" ref="Z17:AE17" si="4">SUM(Z3:Z16)</f>
        <v>0</v>
      </c>
      <c r="AA17" s="131">
        <f t="shared" si="4"/>
        <v>0</v>
      </c>
      <c r="AB17" s="131">
        <f t="shared" si="4"/>
        <v>0</v>
      </c>
      <c r="AC17" s="131">
        <f t="shared" si="4"/>
        <v>0</v>
      </c>
      <c r="AD17" s="131">
        <f t="shared" si="4"/>
        <v>0</v>
      </c>
      <c r="AE17" s="131">
        <f t="shared" si="4"/>
        <v>0</v>
      </c>
      <c r="AF17" s="218">
        <f>SUM(AF3:AG16)</f>
        <v>0</v>
      </c>
      <c r="AG17" s="218"/>
      <c r="AH17" s="131">
        <f>SUM(AH3:AH16)</f>
        <v>0</v>
      </c>
      <c r="AI17" s="142">
        <f t="shared" ref="AI17:AK17" si="5">SUM(AI3:AI16)</f>
        <v>0</v>
      </c>
      <c r="AJ17" s="155">
        <f t="shared" ref="AJ17" si="6">SUM(AJ3:AJ16)</f>
        <v>0</v>
      </c>
      <c r="AK17" s="142">
        <f t="shared" si="5"/>
        <v>0</v>
      </c>
      <c r="AL17" s="155">
        <f t="shared" ref="AL17" si="7">SUM(AL3:AL16)</f>
        <v>0</v>
      </c>
      <c r="AM17" s="133">
        <f>SUM(D17:R17)</f>
        <v>0</v>
      </c>
      <c r="AN17" s="133">
        <f>SUM(S17:AL17)</f>
        <v>0</v>
      </c>
    </row>
  </sheetData>
  <sheetProtection algorithmName="SHA-512" hashValue="dzhrfPFUXSZW4QElqjHdhHQ2dFp+09FxJxMDiy0nq1V2nuESFFeVvfXmALC9RGnz61GC7hGhTC4tEfmxg3+NYg==" saltValue="RQbaFNhYn6bDYQDRQQs58A==" spinCount="100000" sheet="1" objects="1" scenarios="1"/>
  <mergeCells count="35">
    <mergeCell ref="A16:C16"/>
    <mergeCell ref="AF16:AG16"/>
    <mergeCell ref="A17:C17"/>
    <mergeCell ref="AF17:AG17"/>
    <mergeCell ref="A13:C13"/>
    <mergeCell ref="AF13:AG13"/>
    <mergeCell ref="A14:C14"/>
    <mergeCell ref="AF14:AG14"/>
    <mergeCell ref="A15:C15"/>
    <mergeCell ref="AF15:AG15"/>
    <mergeCell ref="AF12:AG12"/>
    <mergeCell ref="A7:C7"/>
    <mergeCell ref="AF7:AG7"/>
    <mergeCell ref="A8:C8"/>
    <mergeCell ref="AF8:AG8"/>
    <mergeCell ref="A9:C9"/>
    <mergeCell ref="AF9:AG9"/>
    <mergeCell ref="A10:C10"/>
    <mergeCell ref="AF10:AG10"/>
    <mergeCell ref="A11:C11"/>
    <mergeCell ref="AF11:AG11"/>
    <mergeCell ref="A12:C12"/>
    <mergeCell ref="A4:C4"/>
    <mergeCell ref="AF4:AG4"/>
    <mergeCell ref="A5:C5"/>
    <mergeCell ref="AF5:AG5"/>
    <mergeCell ref="A6:C6"/>
    <mergeCell ref="AF6:AG6"/>
    <mergeCell ref="A1:C1"/>
    <mergeCell ref="A2:C2"/>
    <mergeCell ref="A3:C3"/>
    <mergeCell ref="AF3:AG3"/>
    <mergeCell ref="AF2:AG2"/>
    <mergeCell ref="D1:R1"/>
    <mergeCell ref="S1:AN1"/>
  </mergeCells>
  <pageMargins left="0.7" right="0.7" top="0.75" bottom="0.75" header="0.51180555555555496" footer="0.51180555555555496"/>
  <pageSetup paperSize="9" firstPageNumber="0" fitToHeight="0"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3"/>
  <sheetViews>
    <sheetView zoomScale="70" zoomScaleNormal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1" sqref="D1:S1"/>
    </sheetView>
  </sheetViews>
  <sheetFormatPr defaultRowHeight="15" x14ac:dyDescent="0.25"/>
  <cols>
    <col min="1" max="10" width="9.85546875"/>
    <col min="11" max="11" width="10.85546875" customWidth="1"/>
    <col min="12" max="12" width="9.7109375" customWidth="1"/>
    <col min="13" max="13" width="11.140625" customWidth="1"/>
    <col min="14" max="14" width="11" customWidth="1"/>
    <col min="15" max="15" width="10.85546875" customWidth="1"/>
    <col min="20" max="25" width="9.85546875"/>
    <col min="26" max="26" width="10.7109375" customWidth="1"/>
    <col min="27" max="27" width="12.140625" customWidth="1"/>
    <col min="28" max="34" width="9.85546875"/>
    <col min="35" max="35" width="10.85546875" customWidth="1"/>
    <col min="37" max="37" width="12.85546875" customWidth="1"/>
    <col min="38" max="38" width="12" customWidth="1"/>
    <col min="43" max="1021" width="9.85546875"/>
  </cols>
  <sheetData>
    <row r="1" spans="1:41" x14ac:dyDescent="0.25">
      <c r="A1" s="212"/>
      <c r="B1" s="212"/>
      <c r="C1" s="212"/>
      <c r="D1" s="178" t="s">
        <v>0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80"/>
      <c r="T1" s="169" t="s">
        <v>243</v>
      </c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</row>
    <row r="2" spans="1:41" ht="82.5" customHeight="1" x14ac:dyDescent="0.25">
      <c r="A2" s="213" t="s">
        <v>136</v>
      </c>
      <c r="B2" s="213"/>
      <c r="C2" s="213"/>
      <c r="D2" s="199" t="s">
        <v>19</v>
      </c>
      <c r="E2" s="200"/>
      <c r="F2" s="199" t="s">
        <v>188</v>
      </c>
      <c r="G2" s="200"/>
      <c r="H2" s="199" t="s">
        <v>189</v>
      </c>
      <c r="I2" s="200"/>
      <c r="J2" s="199" t="s">
        <v>175</v>
      </c>
      <c r="K2" s="200"/>
      <c r="L2" s="2" t="s">
        <v>20</v>
      </c>
      <c r="M2" s="2" t="s">
        <v>11</v>
      </c>
      <c r="N2" s="2" t="s">
        <v>12</v>
      </c>
      <c r="O2" s="2" t="s">
        <v>13</v>
      </c>
      <c r="P2" s="197" t="s">
        <v>190</v>
      </c>
      <c r="Q2" s="198"/>
      <c r="R2" s="197" t="s">
        <v>191</v>
      </c>
      <c r="S2" s="198"/>
      <c r="T2" s="195" t="s">
        <v>192</v>
      </c>
      <c r="U2" s="196"/>
      <c r="V2" s="195" t="s">
        <v>187</v>
      </c>
      <c r="W2" s="196"/>
      <c r="X2" s="3" t="s">
        <v>14</v>
      </c>
      <c r="Y2" s="3" t="s">
        <v>15</v>
      </c>
      <c r="Z2" s="3" t="s">
        <v>16</v>
      </c>
      <c r="AA2" s="4" t="s">
        <v>19</v>
      </c>
      <c r="AB2" s="3" t="s">
        <v>188</v>
      </c>
      <c r="AC2" s="3" t="s">
        <v>189</v>
      </c>
      <c r="AD2" s="3" t="s">
        <v>20</v>
      </c>
      <c r="AE2" s="195" t="s">
        <v>193</v>
      </c>
      <c r="AF2" s="196"/>
      <c r="AG2" s="195" t="s">
        <v>194</v>
      </c>
      <c r="AH2" s="196"/>
      <c r="AI2" s="105" t="s">
        <v>8</v>
      </c>
      <c r="AJ2" s="105" t="s">
        <v>9</v>
      </c>
      <c r="AK2" s="105" t="s">
        <v>205</v>
      </c>
      <c r="AL2" s="105" t="s">
        <v>206</v>
      </c>
    </row>
    <row r="3" spans="1:41" s="45" customFormat="1" ht="15" customHeight="1" x14ac:dyDescent="0.25">
      <c r="A3" s="219" t="s">
        <v>137</v>
      </c>
      <c r="B3" s="219"/>
      <c r="C3" s="219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</row>
    <row r="4" spans="1:41" x14ac:dyDescent="0.25">
      <c r="A4" s="46" t="s">
        <v>152</v>
      </c>
      <c r="B4" s="47"/>
      <c r="C4" s="48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</row>
    <row r="5" spans="1:41" x14ac:dyDescent="0.25">
      <c r="A5" s="46" t="s">
        <v>153</v>
      </c>
      <c r="B5" s="47"/>
      <c r="C5" s="48"/>
      <c r="D5" s="44"/>
      <c r="E5" s="44">
        <f>Buszkowice!G16</f>
        <v>0</v>
      </c>
      <c r="F5" s="44"/>
      <c r="G5" s="44">
        <f>Buszkowice!I16</f>
        <v>0</v>
      </c>
      <c r="H5" s="44"/>
      <c r="I5" s="44">
        <f>Buszkowice!K16</f>
        <v>0</v>
      </c>
      <c r="J5" s="44"/>
      <c r="K5" s="44">
        <f>Buszkowice!M16</f>
        <v>0</v>
      </c>
      <c r="L5" s="44">
        <f>Buszkowice!O16</f>
        <v>386.5</v>
      </c>
      <c r="M5" s="44">
        <f>Buszkowice!P16</f>
        <v>241</v>
      </c>
      <c r="N5" s="44">
        <f>Buszkowice!R16</f>
        <v>620</v>
      </c>
      <c r="O5" s="44">
        <f>Buszkowice!W16</f>
        <v>1108</v>
      </c>
      <c r="P5" s="44"/>
      <c r="Q5" s="44">
        <f>Buszkowice!Y16</f>
        <v>0</v>
      </c>
      <c r="R5" s="44"/>
      <c r="S5" s="44">
        <f>Buszkowice!AA16</f>
        <v>0</v>
      </c>
      <c r="T5" s="44"/>
      <c r="U5" s="44">
        <f>Buszkowice!AC16</f>
        <v>0</v>
      </c>
      <c r="V5" s="44"/>
      <c r="W5" s="44">
        <f>Buszkowice!AE16</f>
        <v>0</v>
      </c>
      <c r="X5" s="44">
        <f>Buszkowice!AF16</f>
        <v>15</v>
      </c>
      <c r="Y5" s="44">
        <f>Buszkowice!AG16</f>
        <v>12</v>
      </c>
      <c r="Z5" s="44">
        <f>Buszkowice!AH16</f>
        <v>135</v>
      </c>
      <c r="AA5" s="44">
        <f>Buszkowice!AJ16</f>
        <v>0</v>
      </c>
      <c r="AB5" s="44">
        <f>Buszkowice!AK16</f>
        <v>0</v>
      </c>
      <c r="AC5" s="44">
        <f>Buszkowice!AL16</f>
        <v>0</v>
      </c>
      <c r="AD5" s="44">
        <f>Buszkowice!AM16</f>
        <v>0</v>
      </c>
      <c r="AE5" s="44"/>
      <c r="AF5" s="44">
        <f>Buszkowice!AO16</f>
        <v>4638</v>
      </c>
      <c r="AG5" s="44"/>
      <c r="AH5" s="44">
        <f>Buszkowice!AQ16</f>
        <v>4638</v>
      </c>
      <c r="AI5" s="44">
        <f>Buszkowice!AS16</f>
        <v>594</v>
      </c>
      <c r="AJ5" s="44">
        <f>Buszkowice!AT16</f>
        <v>1188</v>
      </c>
      <c r="AK5" s="44">
        <f>Buszkowice!AU16</f>
        <v>0</v>
      </c>
      <c r="AL5" s="44">
        <f>Buszkowice!AW16</f>
        <v>0</v>
      </c>
    </row>
    <row r="6" spans="1:41" x14ac:dyDescent="0.25">
      <c r="A6" s="46" t="s">
        <v>56</v>
      </c>
      <c r="B6" s="47"/>
      <c r="C6" s="48"/>
      <c r="D6" s="44"/>
      <c r="E6" s="44">
        <f>Buszkowice!G17</f>
        <v>0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</row>
    <row r="7" spans="1:41" x14ac:dyDescent="0.25">
      <c r="A7" s="46" t="s">
        <v>154</v>
      </c>
      <c r="B7" s="47"/>
      <c r="C7" s="48"/>
      <c r="D7" s="44"/>
      <c r="E7" s="44">
        <f>Buszkowice!G18</f>
        <v>5638</v>
      </c>
      <c r="F7" s="44"/>
      <c r="G7" s="44">
        <f>Buszkowice!I18</f>
        <v>1692.5</v>
      </c>
      <c r="H7" s="44"/>
      <c r="I7" s="44">
        <f>Buszkowice!K18</f>
        <v>0</v>
      </c>
      <c r="J7" s="44"/>
      <c r="K7" s="44">
        <f>Buszkowice!M18</f>
        <v>0</v>
      </c>
      <c r="L7" s="44">
        <f>Buszkowice!O18</f>
        <v>765</v>
      </c>
      <c r="M7" s="44">
        <f>Buszkowice!P18</f>
        <v>1613</v>
      </c>
      <c r="N7" s="44">
        <f>Buszkowice!R18</f>
        <v>35</v>
      </c>
      <c r="O7" s="44">
        <f>Buszkowice!W18</f>
        <v>521</v>
      </c>
      <c r="P7" s="44"/>
      <c r="Q7" s="44">
        <f>Buszkowice!Y18</f>
        <v>0</v>
      </c>
      <c r="R7" s="44"/>
      <c r="S7" s="44">
        <f>Buszkowice!AA18</f>
        <v>0</v>
      </c>
      <c r="T7" s="44"/>
      <c r="U7" s="44">
        <f>Buszkowice!AC18</f>
        <v>7721</v>
      </c>
      <c r="V7" s="44"/>
      <c r="W7" s="44">
        <f>Buszkowice!AE18</f>
        <v>1690.5</v>
      </c>
      <c r="X7" s="44">
        <f>Buszkowice!AF18</f>
        <v>31</v>
      </c>
      <c r="Y7" s="44">
        <f>Buszkowice!AG18</f>
        <v>2</v>
      </c>
      <c r="Z7" s="44">
        <f>Buszkowice!AH18</f>
        <v>1399</v>
      </c>
      <c r="AA7" s="44">
        <f>Buszkowice!AJ18</f>
        <v>1430.8999999999999</v>
      </c>
      <c r="AB7" s="44">
        <f>Buszkowice!AK18</f>
        <v>0</v>
      </c>
      <c r="AC7" s="44">
        <f>Buszkowice!AL18</f>
        <v>0</v>
      </c>
      <c r="AD7" s="44">
        <f>Buszkowice!AM18</f>
        <v>162.5</v>
      </c>
      <c r="AE7" s="44"/>
      <c r="AF7" s="44">
        <f>Buszkowice!AO18</f>
        <v>0</v>
      </c>
      <c r="AG7" s="44"/>
      <c r="AH7" s="44">
        <f>Buszkowice!AQ18</f>
        <v>0</v>
      </c>
      <c r="AI7" s="44">
        <f>Buszkowice!AS18</f>
        <v>0</v>
      </c>
      <c r="AJ7" s="44">
        <f>Buszkowice!AT18</f>
        <v>0</v>
      </c>
      <c r="AK7" s="44">
        <f>Buszkowice!AU18</f>
        <v>0</v>
      </c>
      <c r="AL7" s="44">
        <f>Buszkowice!AW18</f>
        <v>0</v>
      </c>
    </row>
    <row r="8" spans="1:41" s="50" customFormat="1" ht="15" customHeight="1" x14ac:dyDescent="0.25">
      <c r="A8" s="220" t="s">
        <v>138</v>
      </c>
      <c r="B8" s="220"/>
      <c r="C8" s="220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</row>
    <row r="9" spans="1:41" x14ac:dyDescent="0.25">
      <c r="A9" s="51" t="s">
        <v>152</v>
      </c>
      <c r="B9" s="52"/>
      <c r="C9" s="53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</row>
    <row r="10" spans="1:41" x14ac:dyDescent="0.25">
      <c r="A10" s="51" t="s">
        <v>153</v>
      </c>
      <c r="B10" s="52"/>
      <c r="C10" s="53"/>
      <c r="D10" s="49"/>
      <c r="E10" s="49">
        <f>Przychowa!G20</f>
        <v>0</v>
      </c>
      <c r="F10" s="49"/>
      <c r="G10" s="49">
        <f>Przychowa!I20</f>
        <v>0</v>
      </c>
      <c r="H10" s="49"/>
      <c r="I10" s="49">
        <f>Przychowa!K20</f>
        <v>0</v>
      </c>
      <c r="J10" s="49"/>
      <c r="K10" s="49">
        <f>Przychowa!M20</f>
        <v>0</v>
      </c>
      <c r="L10" s="49">
        <f>Przychowa!O20</f>
        <v>0</v>
      </c>
      <c r="M10" s="49">
        <f>Przychowa!P20</f>
        <v>436</v>
      </c>
      <c r="N10" s="49">
        <f>Przychowa!R20</f>
        <v>143</v>
      </c>
      <c r="O10" s="49">
        <f>Przychowa!W20</f>
        <v>627</v>
      </c>
      <c r="P10" s="49"/>
      <c r="Q10" s="49">
        <f>Przychowa!Y20</f>
        <v>0</v>
      </c>
      <c r="R10" s="49"/>
      <c r="S10" s="49">
        <f>Przychowa!AA20</f>
        <v>0</v>
      </c>
      <c r="T10" s="49"/>
      <c r="U10" s="49">
        <f>Przychowa!AC20</f>
        <v>0</v>
      </c>
      <c r="V10" s="49"/>
      <c r="W10" s="49">
        <f>Przychowa!AE20</f>
        <v>0</v>
      </c>
      <c r="X10" s="49">
        <f>Przychowa!AF20</f>
        <v>9</v>
      </c>
      <c r="Y10" s="49">
        <f>Przychowa!AG20</f>
        <v>3</v>
      </c>
      <c r="Z10" s="49">
        <f>Przychowa!AH20</f>
        <v>565</v>
      </c>
      <c r="AA10" s="49">
        <f>Przychowa!AJ20</f>
        <v>0</v>
      </c>
      <c r="AB10" s="49">
        <f>Przychowa!AK20</f>
        <v>0</v>
      </c>
      <c r="AC10" s="49">
        <f>Przychowa!AL20</f>
        <v>0</v>
      </c>
      <c r="AD10" s="49">
        <f>Przychowa!AM20</f>
        <v>309.5</v>
      </c>
      <c r="AE10" s="49"/>
      <c r="AF10" s="49">
        <f>Przychowa!AO20</f>
        <v>3714</v>
      </c>
      <c r="AG10" s="49"/>
      <c r="AH10" s="49">
        <f>Przychowa!AQ20</f>
        <v>3714</v>
      </c>
      <c r="AI10" s="49">
        <f>Przychowa!AS20</f>
        <v>566</v>
      </c>
      <c r="AJ10" s="49">
        <f>Przychowa!AT20</f>
        <v>1132</v>
      </c>
      <c r="AK10" s="49">
        <f>Przychowa!AU20</f>
        <v>0</v>
      </c>
      <c r="AL10" s="49">
        <f>Przychowa!AW20</f>
        <v>0</v>
      </c>
    </row>
    <row r="11" spans="1:41" x14ac:dyDescent="0.25">
      <c r="A11" s="51" t="s">
        <v>56</v>
      </c>
      <c r="B11" s="52"/>
      <c r="C11" s="53"/>
      <c r="D11" s="49"/>
      <c r="E11" s="49">
        <f>Przychowa!G21</f>
        <v>0</v>
      </c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</row>
    <row r="12" spans="1:41" x14ac:dyDescent="0.25">
      <c r="A12" s="51" t="s">
        <v>154</v>
      </c>
      <c r="B12" s="52"/>
      <c r="C12" s="53"/>
      <c r="D12" s="49"/>
      <c r="E12" s="49">
        <f>Przychowa!G22</f>
        <v>7091.5</v>
      </c>
      <c r="F12" s="49"/>
      <c r="G12" s="49">
        <f>Przychowa!I22</f>
        <v>0</v>
      </c>
      <c r="H12" s="49"/>
      <c r="I12" s="49">
        <f>Przychowa!K22</f>
        <v>0</v>
      </c>
      <c r="J12" s="49"/>
      <c r="K12" s="49">
        <f>Przychowa!M22</f>
        <v>1537.5</v>
      </c>
      <c r="L12" s="49">
        <f>Przychowa!O22</f>
        <v>1600</v>
      </c>
      <c r="M12" s="49">
        <f>Przychowa!P22</f>
        <v>1378</v>
      </c>
      <c r="N12" s="49">
        <f>Przychowa!R22</f>
        <v>1056</v>
      </c>
      <c r="O12" s="49">
        <f>Przychowa!W22</f>
        <v>0</v>
      </c>
      <c r="P12" s="49"/>
      <c r="Q12" s="49">
        <f>Przychowa!Y22</f>
        <v>0</v>
      </c>
      <c r="R12" s="49"/>
      <c r="S12" s="49">
        <f>Przychowa!AA22</f>
        <v>0</v>
      </c>
      <c r="T12" s="49"/>
      <c r="U12" s="49">
        <f>Przychowa!AC22</f>
        <v>6849.5</v>
      </c>
      <c r="V12" s="49"/>
      <c r="W12" s="49">
        <f>Przychowa!AE22</f>
        <v>390</v>
      </c>
      <c r="X12" s="49">
        <f>Przychowa!AF22</f>
        <v>42</v>
      </c>
      <c r="Y12" s="49">
        <f>Przychowa!AG22</f>
        <v>0</v>
      </c>
      <c r="Z12" s="49">
        <f>Przychowa!AH22</f>
        <v>1485</v>
      </c>
      <c r="AA12" s="49">
        <f>Przychowa!AJ22</f>
        <v>2348</v>
      </c>
      <c r="AB12" s="49">
        <f>Przychowa!AK22</f>
        <v>0</v>
      </c>
      <c r="AC12" s="49">
        <f>Przychowa!AL22</f>
        <v>0</v>
      </c>
      <c r="AD12" s="49">
        <f>Przychowa!AM22</f>
        <v>572</v>
      </c>
      <c r="AE12" s="49"/>
      <c r="AF12" s="49">
        <f>Przychowa!AO22</f>
        <v>0</v>
      </c>
      <c r="AG12" s="49"/>
      <c r="AH12" s="49">
        <f>Przychowa!AQ22</f>
        <v>0</v>
      </c>
      <c r="AI12" s="49">
        <f>Przychowa!AS22</f>
        <v>0</v>
      </c>
      <c r="AJ12" s="49">
        <f>Przychowa!AT22</f>
        <v>0</v>
      </c>
      <c r="AK12" s="49">
        <f>Przychowa!AU22</f>
        <v>0</v>
      </c>
      <c r="AL12" s="49">
        <f>Przychowa!AW22</f>
        <v>0</v>
      </c>
    </row>
    <row r="13" spans="1:41" s="45" customFormat="1" ht="15" customHeight="1" x14ac:dyDescent="0.25">
      <c r="A13" s="219" t="s">
        <v>139</v>
      </c>
      <c r="B13" s="219"/>
      <c r="C13" s="219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</row>
    <row r="14" spans="1:41" x14ac:dyDescent="0.25">
      <c r="A14" s="46" t="s">
        <v>152</v>
      </c>
      <c r="B14" s="47"/>
      <c r="C14" s="48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</row>
    <row r="15" spans="1:41" x14ac:dyDescent="0.25">
      <c r="A15" s="46" t="s">
        <v>153</v>
      </c>
      <c r="B15" s="47"/>
      <c r="C15" s="48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</row>
    <row r="16" spans="1:41" x14ac:dyDescent="0.25">
      <c r="A16" s="46" t="s">
        <v>56</v>
      </c>
      <c r="B16" s="47"/>
      <c r="C16" s="48"/>
      <c r="D16" s="44"/>
      <c r="E16" s="44">
        <f>Dziesław!G25</f>
        <v>230</v>
      </c>
      <c r="F16" s="44"/>
      <c r="G16" s="44">
        <f>Dziesław!I25</f>
        <v>230</v>
      </c>
      <c r="H16" s="44"/>
      <c r="I16" s="44">
        <f>Dziesław!K25</f>
        <v>230</v>
      </c>
      <c r="J16" s="44"/>
      <c r="K16" s="44">
        <f>Dziesław!M25</f>
        <v>0</v>
      </c>
      <c r="L16" s="44">
        <f>Dziesław!O25</f>
        <v>46</v>
      </c>
      <c r="M16" s="44">
        <f>Dziesław!P25</f>
        <v>92</v>
      </c>
      <c r="N16" s="44">
        <f>Dziesław!R25</f>
        <v>0</v>
      </c>
      <c r="O16" s="44">
        <f>Dziesław!W25</f>
        <v>1578</v>
      </c>
      <c r="P16" s="44"/>
      <c r="Q16" s="44">
        <f>Dziesław!Y25</f>
        <v>0</v>
      </c>
      <c r="R16" s="44"/>
      <c r="S16" s="44">
        <f>Dziesław!AA25</f>
        <v>0</v>
      </c>
      <c r="T16" s="44"/>
      <c r="U16" s="44">
        <f>Dziesław!AC25</f>
        <v>0</v>
      </c>
      <c r="V16" s="44"/>
      <c r="W16" s="44">
        <f>Dziesław!AE25</f>
        <v>750</v>
      </c>
      <c r="X16" s="44">
        <f>Dziesław!AF25</f>
        <v>16</v>
      </c>
      <c r="Y16" s="44">
        <f>Dziesław!AG25</f>
        <v>13</v>
      </c>
      <c r="Z16" s="44">
        <f>Dziesław!AH25</f>
        <v>0</v>
      </c>
      <c r="AA16" s="44">
        <f>Dziesław!AJ25</f>
        <v>583</v>
      </c>
      <c r="AB16" s="44">
        <f>Dziesław!AK25</f>
        <v>583</v>
      </c>
      <c r="AC16" s="44">
        <f>Dziesław!AL25</f>
        <v>583</v>
      </c>
      <c r="AD16" s="44">
        <f>Dziesław!AM25</f>
        <v>792</v>
      </c>
      <c r="AE16" s="44"/>
      <c r="AF16" s="44">
        <f>Dziesław!AO25</f>
        <v>0</v>
      </c>
      <c r="AG16" s="44"/>
      <c r="AH16" s="44">
        <f>Dziesław!AQ25</f>
        <v>0</v>
      </c>
      <c r="AI16" s="44">
        <f>Dziesław!AS25</f>
        <v>0</v>
      </c>
      <c r="AJ16" s="44">
        <f>Dziesław!AT25</f>
        <v>0</v>
      </c>
      <c r="AK16" s="44">
        <f>Dziesław!AU25</f>
        <v>397</v>
      </c>
      <c r="AL16" s="44">
        <f>Dziesław!AW25</f>
        <v>332</v>
      </c>
    </row>
    <row r="17" spans="1:38" x14ac:dyDescent="0.25">
      <c r="A17" s="46" t="s">
        <v>154</v>
      </c>
      <c r="B17" s="47"/>
      <c r="C17" s="48"/>
      <c r="D17" s="44"/>
      <c r="E17" s="44">
        <f>Dziesław!G26</f>
        <v>13512</v>
      </c>
      <c r="F17" s="44"/>
      <c r="G17" s="44">
        <f>Dziesław!I26</f>
        <v>0</v>
      </c>
      <c r="H17" s="44"/>
      <c r="I17" s="44">
        <f>Dziesław!K26</f>
        <v>0</v>
      </c>
      <c r="J17" s="44"/>
      <c r="K17" s="44">
        <f>Dziesław!M26</f>
        <v>0</v>
      </c>
      <c r="L17" s="44">
        <f>Dziesław!O26</f>
        <v>2246</v>
      </c>
      <c r="M17" s="44">
        <f>Dziesław!P26</f>
        <v>2377</v>
      </c>
      <c r="N17" s="44">
        <f>Dziesław!R26</f>
        <v>1357</v>
      </c>
      <c r="O17" s="44">
        <f>Dziesław!W26</f>
        <v>2571</v>
      </c>
      <c r="P17" s="44"/>
      <c r="Q17" s="44">
        <f>Dziesław!Y26</f>
        <v>0</v>
      </c>
      <c r="R17" s="44"/>
      <c r="S17" s="44">
        <f>Dziesław!AA26</f>
        <v>0</v>
      </c>
      <c r="T17" s="44"/>
      <c r="U17" s="44">
        <f>Dziesław!AC26</f>
        <v>14954</v>
      </c>
      <c r="V17" s="44"/>
      <c r="W17" s="44">
        <f>Dziesław!AE26</f>
        <v>2744</v>
      </c>
      <c r="X17" s="44">
        <f>Dziesław!AF26</f>
        <v>60</v>
      </c>
      <c r="Y17" s="44">
        <f>Dziesław!AG26</f>
        <v>31</v>
      </c>
      <c r="Z17" s="44">
        <f>Dziesław!AH26</f>
        <v>0</v>
      </c>
      <c r="AA17" s="44">
        <f>Dziesław!AJ26</f>
        <v>1838</v>
      </c>
      <c r="AB17" s="44">
        <f>Dziesław!AK26</f>
        <v>0</v>
      </c>
      <c r="AC17" s="44">
        <f>Dziesław!AL26</f>
        <v>0</v>
      </c>
      <c r="AD17" s="44">
        <f>Dziesław!AM26</f>
        <v>433</v>
      </c>
      <c r="AE17" s="44"/>
      <c r="AF17" s="44">
        <f>Dziesław!AO26</f>
        <v>0</v>
      </c>
      <c r="AG17" s="44"/>
      <c r="AH17" s="44">
        <f>Dziesław!AQ26</f>
        <v>0</v>
      </c>
      <c r="AI17" s="44">
        <f>Dziesław!AS26</f>
        <v>0</v>
      </c>
      <c r="AJ17" s="44">
        <f>Dziesław!AT26</f>
        <v>0</v>
      </c>
      <c r="AK17" s="44">
        <f>Dziesław!AU26</f>
        <v>422</v>
      </c>
      <c r="AL17" s="44">
        <f>Dziesław!AW26</f>
        <v>429</v>
      </c>
    </row>
    <row r="18" spans="1:38" s="50" customFormat="1" ht="15" customHeight="1" x14ac:dyDescent="0.25">
      <c r="A18" s="220" t="s">
        <v>140</v>
      </c>
      <c r="B18" s="220"/>
      <c r="C18" s="220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</row>
    <row r="19" spans="1:38" x14ac:dyDescent="0.25">
      <c r="A19" s="51" t="s">
        <v>152</v>
      </c>
      <c r="B19" s="52"/>
      <c r="C19" s="53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</row>
    <row r="20" spans="1:38" x14ac:dyDescent="0.25">
      <c r="A20" s="51" t="s">
        <v>153</v>
      </c>
      <c r="B20" s="52"/>
      <c r="C20" s="53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</row>
    <row r="21" spans="1:38" x14ac:dyDescent="0.25">
      <c r="A21" s="51" t="s">
        <v>56</v>
      </c>
      <c r="B21" s="52"/>
      <c r="C21" s="53"/>
      <c r="D21" s="49"/>
      <c r="E21" s="49">
        <f>'Dąbrowa Środkowa'!G13</f>
        <v>1012.5</v>
      </c>
      <c r="F21" s="49"/>
      <c r="G21" s="49">
        <f>'Dąbrowa Środkowa'!I13</f>
        <v>1012.5</v>
      </c>
      <c r="H21" s="49"/>
      <c r="I21" s="49">
        <f>'Dąbrowa Środkowa'!K13</f>
        <v>1012.5</v>
      </c>
      <c r="J21" s="49"/>
      <c r="K21" s="49">
        <f>'Dąbrowa Środkowa'!M13</f>
        <v>0</v>
      </c>
      <c r="L21" s="49">
        <f>'Dąbrowa Środkowa'!O13</f>
        <v>274</v>
      </c>
      <c r="M21" s="49">
        <f>'Dąbrowa Środkowa'!P13</f>
        <v>230</v>
      </c>
      <c r="N21" s="49">
        <f>'Dąbrowa Środkowa'!R13</f>
        <v>51</v>
      </c>
      <c r="O21" s="49">
        <f>'Dąbrowa Środkowa'!W13</f>
        <v>480</v>
      </c>
      <c r="P21" s="49"/>
      <c r="Q21" s="49">
        <f>'Dąbrowa Środkowa'!Y13</f>
        <v>0</v>
      </c>
      <c r="R21" s="49"/>
      <c r="S21" s="49">
        <f>'Dąbrowa Środkowa'!AA13</f>
        <v>0</v>
      </c>
      <c r="T21" s="49"/>
      <c r="U21" s="49">
        <f>'Dąbrowa Środkowa'!AC13</f>
        <v>0</v>
      </c>
      <c r="V21" s="49"/>
      <c r="W21" s="49">
        <f>'Dąbrowa Środkowa'!AE13</f>
        <v>448.5</v>
      </c>
      <c r="X21" s="49">
        <f>'Dąbrowa Środkowa'!AF13</f>
        <v>6</v>
      </c>
      <c r="Y21" s="49">
        <f>'Dąbrowa Środkowa'!AG13</f>
        <v>1</v>
      </c>
      <c r="Z21" s="49">
        <f>'Dąbrowa Środkowa'!AH13</f>
        <v>0</v>
      </c>
      <c r="AA21" s="49">
        <f>'Dąbrowa Środkowa'!AJ13</f>
        <v>663</v>
      </c>
      <c r="AB21" s="49">
        <f>'Dąbrowa Środkowa'!AK13</f>
        <v>663</v>
      </c>
      <c r="AC21" s="49">
        <f>'Dąbrowa Środkowa'!AL13</f>
        <v>663</v>
      </c>
      <c r="AD21" s="49">
        <f>'Dąbrowa Środkowa'!AM13</f>
        <v>18.5</v>
      </c>
      <c r="AE21" s="49"/>
      <c r="AF21" s="49">
        <f>'Dąbrowa Środkowa'!AO13</f>
        <v>0</v>
      </c>
      <c r="AG21" s="49"/>
      <c r="AH21" s="49">
        <f>'Dąbrowa Środkowa'!AQ13</f>
        <v>0</v>
      </c>
      <c r="AI21" s="49">
        <f>'Dąbrowa Środkowa'!AS13</f>
        <v>0</v>
      </c>
      <c r="AJ21" s="49">
        <f>'Dąbrowa Środkowa'!AT13</f>
        <v>0</v>
      </c>
      <c r="AK21" s="49">
        <f>'Dąbrowa Środkowa'!AU13</f>
        <v>124</v>
      </c>
      <c r="AL21" s="49">
        <f>'Dąbrowa Środkowa'!AW13</f>
        <v>0</v>
      </c>
    </row>
    <row r="22" spans="1:38" x14ac:dyDescent="0.25">
      <c r="A22" s="51" t="s">
        <v>154</v>
      </c>
      <c r="B22" s="52"/>
      <c r="C22" s="53"/>
      <c r="D22" s="49"/>
      <c r="E22" s="49">
        <f>'Dąbrowa Środkowa'!G14</f>
        <v>1356</v>
      </c>
      <c r="F22" s="49"/>
      <c r="G22" s="49">
        <f>'Dąbrowa Środkowa'!I14</f>
        <v>0</v>
      </c>
      <c r="H22" s="49"/>
      <c r="I22" s="49">
        <f>'Dąbrowa Środkowa'!K14</f>
        <v>0</v>
      </c>
      <c r="J22" s="49"/>
      <c r="K22" s="49">
        <f>'Dąbrowa Środkowa'!M14</f>
        <v>0</v>
      </c>
      <c r="L22" s="49">
        <f>'Dąbrowa Środkowa'!O14</f>
        <v>169.5</v>
      </c>
      <c r="M22" s="49">
        <f>'Dąbrowa Środkowa'!P14</f>
        <v>339</v>
      </c>
      <c r="N22" s="49">
        <f>'Dąbrowa Środkowa'!R14</f>
        <v>0</v>
      </c>
      <c r="O22" s="49">
        <f>'Dąbrowa Środkowa'!W14</f>
        <v>246</v>
      </c>
      <c r="P22" s="49"/>
      <c r="Q22" s="49">
        <f>'Dąbrowa Środkowa'!Y14</f>
        <v>0</v>
      </c>
      <c r="R22" s="49"/>
      <c r="S22" s="49">
        <f>'Dąbrowa Środkowa'!AA14</f>
        <v>0</v>
      </c>
      <c r="T22" s="49"/>
      <c r="U22" s="49">
        <f>'Dąbrowa Środkowa'!AC14</f>
        <v>2075</v>
      </c>
      <c r="V22" s="49"/>
      <c r="W22" s="49">
        <f>'Dąbrowa Środkowa'!AE14</f>
        <v>562.5</v>
      </c>
      <c r="X22" s="49">
        <f>'Dąbrowa Środkowa'!AF14</f>
        <v>10</v>
      </c>
      <c r="Y22" s="49">
        <f>'Dąbrowa Środkowa'!AG14</f>
        <v>6</v>
      </c>
      <c r="Z22" s="49">
        <f>'Dąbrowa Środkowa'!AH14</f>
        <v>0</v>
      </c>
      <c r="AA22" s="49">
        <f>'Dąbrowa Środkowa'!AJ14</f>
        <v>719</v>
      </c>
      <c r="AB22" s="49">
        <f>'Dąbrowa Środkowa'!AK14</f>
        <v>0</v>
      </c>
      <c r="AC22" s="49">
        <f>'Dąbrowa Środkowa'!AL14</f>
        <v>0</v>
      </c>
      <c r="AD22" s="49">
        <f>'Dąbrowa Środkowa'!AM14</f>
        <v>133</v>
      </c>
      <c r="AE22" s="49"/>
      <c r="AF22" s="49">
        <f>'Dąbrowa Środkowa'!AO14</f>
        <v>0</v>
      </c>
      <c r="AG22" s="49"/>
      <c r="AH22" s="49">
        <f>'Dąbrowa Środkowa'!AQ14</f>
        <v>0</v>
      </c>
      <c r="AI22" s="49">
        <f>'Dąbrowa Środkowa'!AS14</f>
        <v>0</v>
      </c>
      <c r="AJ22" s="49">
        <f>'Dąbrowa Środkowa'!AT14</f>
        <v>0</v>
      </c>
      <c r="AK22" s="49">
        <f>'Dąbrowa Środkowa'!AU14</f>
        <v>115</v>
      </c>
      <c r="AL22" s="49">
        <f>'Dąbrowa Środkowa'!AW14</f>
        <v>0</v>
      </c>
    </row>
    <row r="23" spans="1:38" s="45" customFormat="1" ht="15" customHeight="1" x14ac:dyDescent="0.25">
      <c r="A23" s="219" t="s">
        <v>141</v>
      </c>
      <c r="B23" s="219"/>
      <c r="C23" s="219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5" customHeight="1" x14ac:dyDescent="0.25">
      <c r="A24" s="46" t="s">
        <v>152</v>
      </c>
      <c r="B24" s="47"/>
      <c r="C24" s="48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5" customHeight="1" x14ac:dyDescent="0.25">
      <c r="A25" s="46" t="s">
        <v>153</v>
      </c>
      <c r="B25" s="47"/>
      <c r="C25" s="48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5" customHeight="1" x14ac:dyDescent="0.25">
      <c r="A26" s="46" t="s">
        <v>56</v>
      </c>
      <c r="B26" s="47"/>
      <c r="C26" s="48"/>
      <c r="D26" s="44"/>
      <c r="E26" s="44">
        <f>'Dąbrowa Dolna'!G13</f>
        <v>797.5</v>
      </c>
      <c r="F26" s="44"/>
      <c r="G26" s="44">
        <f>'Dąbrowa Dolna'!I13</f>
        <v>797.5</v>
      </c>
      <c r="H26" s="44"/>
      <c r="I26" s="44">
        <f>'Dąbrowa Dolna'!K13</f>
        <v>797.5</v>
      </c>
      <c r="J26" s="44"/>
      <c r="K26" s="44">
        <f>'Dąbrowa Dolna'!M13</f>
        <v>0</v>
      </c>
      <c r="L26" s="44">
        <f>'Dąbrowa Dolna'!O13</f>
        <v>159.5</v>
      </c>
      <c r="M26" s="44">
        <f>'Dąbrowa Dolna'!P13</f>
        <v>320</v>
      </c>
      <c r="N26" s="44">
        <f>'Dąbrowa Dolna'!R13</f>
        <v>354</v>
      </c>
      <c r="O26" s="44">
        <f>'Dąbrowa Dolna'!W13</f>
        <v>387</v>
      </c>
      <c r="P26" s="44"/>
      <c r="Q26" s="44">
        <f>'Dąbrowa Dolna'!Y13</f>
        <v>0</v>
      </c>
      <c r="R26" s="44"/>
      <c r="S26" s="44">
        <f>'Dąbrowa Dolna'!AA13</f>
        <v>0</v>
      </c>
      <c r="T26" s="44"/>
      <c r="U26" s="44">
        <f>'Dąbrowa Dolna'!AC13</f>
        <v>0</v>
      </c>
      <c r="V26" s="44"/>
      <c r="W26" s="44">
        <f>'Dąbrowa Dolna'!AE13</f>
        <v>735</v>
      </c>
      <c r="X26" s="44">
        <f>'Dąbrowa Dolna'!AF13</f>
        <v>8</v>
      </c>
      <c r="Y26" s="44">
        <f>'Dąbrowa Dolna'!AG13</f>
        <v>1</v>
      </c>
      <c r="Z26" s="44">
        <f>'Dąbrowa Dolna'!AH13</f>
        <v>123</v>
      </c>
      <c r="AA26" s="44">
        <f>'Dąbrowa Dolna'!AJ13</f>
        <v>735</v>
      </c>
      <c r="AB26" s="44">
        <f>'Dąbrowa Dolna'!AK13</f>
        <v>735</v>
      </c>
      <c r="AC26" s="44">
        <f>'Dąbrowa Dolna'!AL13</f>
        <v>735</v>
      </c>
      <c r="AD26" s="44">
        <f>'Dąbrowa Dolna'!AM13</f>
        <v>85.5</v>
      </c>
      <c r="AE26" s="44"/>
      <c r="AF26" s="44">
        <f>'Dąbrowa Dolna'!AO13</f>
        <v>0</v>
      </c>
      <c r="AG26" s="44"/>
      <c r="AH26" s="44">
        <f>'Dąbrowa Dolna'!AQ13</f>
        <v>0</v>
      </c>
      <c r="AI26" s="44">
        <f>'Dąbrowa Dolna'!AS13</f>
        <v>0</v>
      </c>
      <c r="AJ26" s="44">
        <f>'Dąbrowa Dolna'!AT13</f>
        <v>0</v>
      </c>
      <c r="AK26" s="44">
        <f>'Dąbrowa Dolna'!AU13</f>
        <v>0</v>
      </c>
      <c r="AL26" s="44">
        <f>'Dąbrowa Dolna'!AW13</f>
        <v>0</v>
      </c>
    </row>
    <row r="27" spans="1:38" x14ac:dyDescent="0.25">
      <c r="A27" s="46" t="s">
        <v>154</v>
      </c>
      <c r="B27" s="47"/>
      <c r="C27" s="48"/>
      <c r="D27" s="44"/>
      <c r="E27" s="44">
        <f>'Dąbrowa Dolna'!G14</f>
        <v>1468</v>
      </c>
      <c r="F27" s="44"/>
      <c r="G27" s="44">
        <f>'Dąbrowa Dolna'!I14</f>
        <v>0</v>
      </c>
      <c r="H27" s="44"/>
      <c r="I27" s="44">
        <f>'Dąbrowa Dolna'!K14</f>
        <v>0</v>
      </c>
      <c r="J27" s="44"/>
      <c r="K27" s="44">
        <f>'Dąbrowa Dolna'!M14</f>
        <v>0</v>
      </c>
      <c r="L27" s="44">
        <f>'Dąbrowa Dolna'!O14</f>
        <v>367</v>
      </c>
      <c r="M27" s="44">
        <f>'Dąbrowa Dolna'!P14</f>
        <v>378</v>
      </c>
      <c r="N27" s="44">
        <f>'Dąbrowa Dolna'!R14</f>
        <v>245</v>
      </c>
      <c r="O27" s="44">
        <f>'Dąbrowa Dolna'!W14</f>
        <v>167</v>
      </c>
      <c r="P27" s="44"/>
      <c r="Q27" s="44">
        <f>'Dąbrowa Dolna'!Y14</f>
        <v>0</v>
      </c>
      <c r="R27" s="44"/>
      <c r="S27" s="44">
        <f>'Dąbrowa Dolna'!AA14</f>
        <v>0</v>
      </c>
      <c r="T27" s="44"/>
      <c r="U27" s="44">
        <f>'Dąbrowa Dolna'!AC14</f>
        <v>1676</v>
      </c>
      <c r="V27" s="44"/>
      <c r="W27" s="44">
        <f>'Dąbrowa Dolna'!AE14</f>
        <v>0</v>
      </c>
      <c r="X27" s="44">
        <f>'Dąbrowa Dolna'!AF14</f>
        <v>9</v>
      </c>
      <c r="Y27" s="44">
        <f>'Dąbrowa Dolna'!AG14</f>
        <v>1</v>
      </c>
      <c r="Z27" s="44">
        <f>'Dąbrowa Dolna'!AH14</f>
        <v>0</v>
      </c>
      <c r="AA27" s="44">
        <f>'Dąbrowa Dolna'!AJ14</f>
        <v>208</v>
      </c>
      <c r="AB27" s="44">
        <f>'Dąbrowa Dolna'!AK14</f>
        <v>0</v>
      </c>
      <c r="AC27" s="44">
        <f>'Dąbrowa Dolna'!AL14</f>
        <v>0</v>
      </c>
      <c r="AD27" s="44">
        <f>'Dąbrowa Dolna'!AM14</f>
        <v>52</v>
      </c>
      <c r="AE27" s="44"/>
      <c r="AF27" s="44">
        <f>'Dąbrowa Dolna'!AO14</f>
        <v>0</v>
      </c>
      <c r="AG27" s="44"/>
      <c r="AH27" s="44">
        <f>'Dąbrowa Dolna'!AQ14</f>
        <v>0</v>
      </c>
      <c r="AI27" s="44">
        <f>'Dąbrowa Dolna'!AS14</f>
        <v>0</v>
      </c>
      <c r="AJ27" s="44">
        <f>'Dąbrowa Dolna'!AT14</f>
        <v>0</v>
      </c>
      <c r="AK27" s="44">
        <f>'Dąbrowa Dolna'!AU14</f>
        <v>0</v>
      </c>
      <c r="AL27" s="44">
        <f>'Dąbrowa Dolna'!AW14</f>
        <v>0</v>
      </c>
    </row>
    <row r="28" spans="1:38" s="50" customFormat="1" ht="15" customHeight="1" x14ac:dyDescent="0.25">
      <c r="A28" s="220" t="s">
        <v>142</v>
      </c>
      <c r="B28" s="220"/>
      <c r="C28" s="220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</row>
    <row r="29" spans="1:38" x14ac:dyDescent="0.25">
      <c r="A29" s="51" t="s">
        <v>152</v>
      </c>
      <c r="B29" s="52"/>
      <c r="C29" s="53"/>
      <c r="D29" s="49"/>
      <c r="E29" s="49">
        <f>Turów!G15</f>
        <v>191.16</v>
      </c>
      <c r="F29" s="49"/>
      <c r="G29" s="49">
        <f>Turów!I15</f>
        <v>0</v>
      </c>
      <c r="H29" s="49"/>
      <c r="I29" s="49">
        <f>Turów!K15</f>
        <v>191.16</v>
      </c>
      <c r="J29" s="49"/>
      <c r="K29" s="49">
        <f>Turów!M15</f>
        <v>0</v>
      </c>
      <c r="L29" s="49">
        <f>Turów!O15</f>
        <v>0</v>
      </c>
      <c r="M29" s="49">
        <f>Turów!P15</f>
        <v>771</v>
      </c>
      <c r="N29" s="49">
        <f>Turów!R15</f>
        <v>628</v>
      </c>
      <c r="O29" s="49">
        <f>Turów!W15</f>
        <v>0</v>
      </c>
      <c r="P29" s="49"/>
      <c r="Q29" s="49">
        <f>Turów!Y15</f>
        <v>191.16</v>
      </c>
      <c r="R29" s="49"/>
      <c r="S29" s="49">
        <f>Turów!AA15</f>
        <v>191.16</v>
      </c>
      <c r="T29" s="49"/>
      <c r="U29" s="49">
        <f>Turów!AC15</f>
        <v>0</v>
      </c>
      <c r="V29" s="49"/>
      <c r="W29" s="49">
        <f>Turów!AE15</f>
        <v>0</v>
      </c>
      <c r="X29" s="49">
        <f>Turów!AF15</f>
        <v>3</v>
      </c>
      <c r="Y29" s="49">
        <f>Turów!AG15</f>
        <v>0</v>
      </c>
      <c r="Z29" s="49">
        <f>Turów!AH15</f>
        <v>0</v>
      </c>
      <c r="AA29" s="49">
        <f>Turów!AJ15</f>
        <v>0</v>
      </c>
      <c r="AB29" s="49">
        <f>Turów!AK15</f>
        <v>0</v>
      </c>
      <c r="AC29" s="49">
        <f>Turów!AL15</f>
        <v>0</v>
      </c>
      <c r="AD29" s="49">
        <f>Turów!AM15</f>
        <v>789</v>
      </c>
      <c r="AE29" s="49"/>
      <c r="AF29" s="49">
        <f>Turów!AO15</f>
        <v>0</v>
      </c>
      <c r="AG29" s="49"/>
      <c r="AH29" s="49">
        <f>Turów!AQ15</f>
        <v>0</v>
      </c>
      <c r="AI29" s="49">
        <f>Turów!AS15</f>
        <v>598</v>
      </c>
      <c r="AJ29" s="49">
        <f>Turów!AT15</f>
        <v>897</v>
      </c>
      <c r="AK29" s="49">
        <f>Turów!AU15</f>
        <v>0</v>
      </c>
      <c r="AL29" s="49">
        <f>Turów!AW15</f>
        <v>0</v>
      </c>
    </row>
    <row r="30" spans="1:38" x14ac:dyDescent="0.25">
      <c r="A30" s="51" t="s">
        <v>153</v>
      </c>
      <c r="B30" s="52"/>
      <c r="C30" s="53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</row>
    <row r="31" spans="1:38" x14ac:dyDescent="0.25">
      <c r="A31" s="51" t="s">
        <v>56</v>
      </c>
      <c r="B31" s="52"/>
      <c r="C31" s="53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</row>
    <row r="32" spans="1:38" x14ac:dyDescent="0.25">
      <c r="A32" s="51" t="s">
        <v>154</v>
      </c>
      <c r="B32" s="52"/>
      <c r="C32" s="53"/>
      <c r="D32" s="49"/>
      <c r="E32" s="49">
        <f>Turów!G18</f>
        <v>1187.5</v>
      </c>
      <c r="F32" s="49"/>
      <c r="G32" s="49">
        <f>Turów!I18</f>
        <v>197.5</v>
      </c>
      <c r="H32" s="49"/>
      <c r="I32" s="49">
        <f>Turów!K18</f>
        <v>0</v>
      </c>
      <c r="J32" s="49"/>
      <c r="K32" s="49">
        <f>Turów!M18</f>
        <v>0</v>
      </c>
      <c r="L32" s="49">
        <f>Turów!O18</f>
        <v>317</v>
      </c>
      <c r="M32" s="49">
        <f>Turów!P18</f>
        <v>314</v>
      </c>
      <c r="N32" s="49">
        <f>Turów!R18</f>
        <v>0</v>
      </c>
      <c r="O32" s="49">
        <f>Turów!W18</f>
        <v>0</v>
      </c>
      <c r="P32" s="49"/>
      <c r="Q32" s="49">
        <f>Turów!Y18</f>
        <v>0</v>
      </c>
      <c r="R32" s="49"/>
      <c r="S32" s="49">
        <f>Turów!AA18</f>
        <v>0</v>
      </c>
      <c r="T32" s="49"/>
      <c r="U32" s="49">
        <f>Turów!AC18</f>
        <v>2976.5</v>
      </c>
      <c r="V32" s="49"/>
      <c r="W32" s="49">
        <f>Turów!AE18</f>
        <v>0</v>
      </c>
      <c r="X32" s="49">
        <f>Turów!AF18</f>
        <v>6</v>
      </c>
      <c r="Y32" s="49">
        <f>Turów!AG18</f>
        <v>0</v>
      </c>
      <c r="Z32" s="49">
        <f>Turów!AH18</f>
        <v>103</v>
      </c>
      <c r="AA32" s="49">
        <f>Turów!AJ18</f>
        <v>1671.5</v>
      </c>
      <c r="AB32" s="49">
        <f>Turów!AK18</f>
        <v>0</v>
      </c>
      <c r="AC32" s="49">
        <f>Turów!AL18</f>
        <v>0</v>
      </c>
      <c r="AD32" s="49">
        <f>Turów!AM18</f>
        <v>392</v>
      </c>
      <c r="AE32" s="49"/>
      <c r="AF32" s="49">
        <f>Turów!AO18</f>
        <v>0</v>
      </c>
      <c r="AG32" s="49"/>
      <c r="AH32" s="49">
        <f>Turów!AQ18</f>
        <v>0</v>
      </c>
      <c r="AI32" s="49">
        <f>Turów!AS18</f>
        <v>0</v>
      </c>
      <c r="AJ32" s="49">
        <f>Turów!AT18</f>
        <v>0</v>
      </c>
      <c r="AK32" s="49">
        <f>Turów!AU18</f>
        <v>194</v>
      </c>
      <c r="AL32" s="49">
        <f>Turów!AW18</f>
        <v>0</v>
      </c>
    </row>
    <row r="33" spans="1:38" s="45" customFormat="1" ht="15" customHeight="1" x14ac:dyDescent="0.25">
      <c r="A33" s="219" t="s">
        <v>143</v>
      </c>
      <c r="B33" s="219"/>
      <c r="C33" s="219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x14ac:dyDescent="0.25">
      <c r="A34" s="46" t="s">
        <v>152</v>
      </c>
      <c r="B34" s="47"/>
      <c r="C34" s="48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</row>
    <row r="35" spans="1:38" x14ac:dyDescent="0.25">
      <c r="A35" s="46" t="s">
        <v>153</v>
      </c>
      <c r="B35" s="47"/>
      <c r="C35" s="48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</row>
    <row r="36" spans="1:38" x14ac:dyDescent="0.25">
      <c r="A36" s="46" t="s">
        <v>56</v>
      </c>
      <c r="B36" s="47"/>
      <c r="C36" s="48"/>
      <c r="D36" s="44"/>
      <c r="E36" s="44">
        <f>Ręszów!G16</f>
        <v>3380</v>
      </c>
      <c r="F36" s="44"/>
      <c r="G36" s="44">
        <f>Ręszów!I16</f>
        <v>3380</v>
      </c>
      <c r="H36" s="44"/>
      <c r="I36" s="44">
        <f>Ręszów!K16</f>
        <v>3380</v>
      </c>
      <c r="J36" s="44"/>
      <c r="K36" s="44">
        <f>Ręszów!M16</f>
        <v>0</v>
      </c>
      <c r="L36" s="44">
        <f>Ręszów!O16</f>
        <v>924</v>
      </c>
      <c r="M36" s="44">
        <f>Ręszów!P16</f>
        <v>1320</v>
      </c>
      <c r="N36" s="44">
        <f>Ręszów!R16</f>
        <v>862</v>
      </c>
      <c r="O36" s="44">
        <f>Ręszów!W16</f>
        <v>1440</v>
      </c>
      <c r="P36" s="44"/>
      <c r="Q36" s="44">
        <f>Ręszów!Y16</f>
        <v>0</v>
      </c>
      <c r="R36" s="44"/>
      <c r="S36" s="44">
        <f>Ręszów!AA16</f>
        <v>0</v>
      </c>
      <c r="T36" s="44"/>
      <c r="U36" s="44">
        <f>Ręszów!AC16</f>
        <v>0</v>
      </c>
      <c r="V36" s="44"/>
      <c r="W36" s="44">
        <f>Ręszów!AE16</f>
        <v>0</v>
      </c>
      <c r="X36" s="44">
        <f>Ręszów!AF16</f>
        <v>46</v>
      </c>
      <c r="Y36" s="44">
        <f>Ręszów!AG16</f>
        <v>33</v>
      </c>
      <c r="Z36" s="44">
        <f>Ręszów!AH16</f>
        <v>0</v>
      </c>
      <c r="AA36" s="44">
        <f>Ręszów!AJ16</f>
        <v>1394</v>
      </c>
      <c r="AB36" s="44">
        <f>Ręszów!AK16</f>
        <v>1394</v>
      </c>
      <c r="AC36" s="44">
        <f>Ręszów!AL16</f>
        <v>1394</v>
      </c>
      <c r="AD36" s="44">
        <f>Ręszów!AM16</f>
        <v>21</v>
      </c>
      <c r="AE36" s="44"/>
      <c r="AF36" s="44">
        <f>Ręszów!AO16</f>
        <v>0</v>
      </c>
      <c r="AG36" s="44"/>
      <c r="AH36" s="44">
        <f>Ręszów!AQ16</f>
        <v>0</v>
      </c>
      <c r="AI36" s="44">
        <f>Ręszów!AS16</f>
        <v>856</v>
      </c>
      <c r="AJ36" s="44">
        <f>Ręszów!AT16</f>
        <v>1712</v>
      </c>
      <c r="AK36" s="44">
        <f>Ręszów!AU16</f>
        <v>0</v>
      </c>
      <c r="AL36" s="44">
        <f>Ręszów!AW16</f>
        <v>0</v>
      </c>
    </row>
    <row r="37" spans="1:38" x14ac:dyDescent="0.25">
      <c r="A37" s="46" t="s">
        <v>154</v>
      </c>
      <c r="B37" s="47"/>
      <c r="C37" s="48"/>
      <c r="D37" s="44"/>
      <c r="E37" s="44">
        <f>Ręszów!G17</f>
        <v>1535</v>
      </c>
      <c r="F37" s="44"/>
      <c r="G37" s="44">
        <f>Ręszów!I17</f>
        <v>0</v>
      </c>
      <c r="H37" s="44"/>
      <c r="I37" s="44">
        <f>Ręszów!K17</f>
        <v>0</v>
      </c>
      <c r="J37" s="44"/>
      <c r="K37" s="44">
        <f>Ręszów!M17</f>
        <v>0</v>
      </c>
      <c r="L37" s="44">
        <f>Ręszów!O17</f>
        <v>375</v>
      </c>
      <c r="M37" s="44">
        <f>Ręszów!P17</f>
        <v>371</v>
      </c>
      <c r="N37" s="44">
        <f>Ręszów!R17</f>
        <v>0</v>
      </c>
      <c r="O37" s="44">
        <f>Ręszów!W17</f>
        <v>145</v>
      </c>
      <c r="P37" s="44"/>
      <c r="Q37" s="44">
        <f>Ręszów!Y17</f>
        <v>0</v>
      </c>
      <c r="R37" s="44"/>
      <c r="S37" s="44">
        <f>Ręszów!AA17</f>
        <v>0</v>
      </c>
      <c r="T37" s="44"/>
      <c r="U37" s="44">
        <f>Ręszów!AC17</f>
        <v>2023</v>
      </c>
      <c r="V37" s="44"/>
      <c r="W37" s="44">
        <f>Ręszów!AE17</f>
        <v>0</v>
      </c>
      <c r="X37" s="44">
        <f>Ręszów!AF17</f>
        <v>10</v>
      </c>
      <c r="Y37" s="44">
        <f>Ręszów!AG17</f>
        <v>0</v>
      </c>
      <c r="Z37" s="44">
        <f>Ręszów!AH17</f>
        <v>0</v>
      </c>
      <c r="AA37" s="44">
        <f>Ręszów!AJ17</f>
        <v>488</v>
      </c>
      <c r="AB37" s="44">
        <f>Ręszów!AK17</f>
        <v>0</v>
      </c>
      <c r="AC37" s="44">
        <f>Ręszów!AL17</f>
        <v>0</v>
      </c>
      <c r="AD37" s="44">
        <f>Ręszów!AM17</f>
        <v>122</v>
      </c>
      <c r="AE37" s="44"/>
      <c r="AF37" s="44">
        <f>Ręszów!AO17</f>
        <v>0</v>
      </c>
      <c r="AG37" s="44"/>
      <c r="AH37" s="44">
        <f>Ręszów!AQ17</f>
        <v>0</v>
      </c>
      <c r="AI37" s="44">
        <f>Ręszów!AS17</f>
        <v>0</v>
      </c>
      <c r="AJ37" s="44">
        <f>Ręszów!AT17</f>
        <v>0</v>
      </c>
      <c r="AK37" s="44">
        <f>Ręszów!AU17</f>
        <v>0</v>
      </c>
      <c r="AL37" s="44">
        <f>Ręszów!AW17</f>
        <v>0</v>
      </c>
    </row>
    <row r="38" spans="1:38" s="50" customFormat="1" ht="15" customHeight="1" x14ac:dyDescent="0.25">
      <c r="A38" s="220" t="s">
        <v>144</v>
      </c>
      <c r="B38" s="220"/>
      <c r="C38" s="220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</row>
    <row r="39" spans="1:38" x14ac:dyDescent="0.25">
      <c r="A39" s="51" t="s">
        <v>152</v>
      </c>
      <c r="B39" s="52"/>
      <c r="C39" s="53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</row>
    <row r="40" spans="1:38" x14ac:dyDescent="0.25">
      <c r="A40" s="51" t="s">
        <v>153</v>
      </c>
      <c r="B40" s="52"/>
      <c r="C40" s="53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</row>
    <row r="41" spans="1:38" x14ac:dyDescent="0.25">
      <c r="A41" s="51" t="s">
        <v>56</v>
      </c>
      <c r="B41" s="52"/>
      <c r="C41" s="53"/>
      <c r="D41" s="49"/>
      <c r="E41" s="49">
        <f>Sitno!G13</f>
        <v>0</v>
      </c>
      <c r="F41" s="49"/>
      <c r="G41" s="49">
        <f>Sitno!I13</f>
        <v>0</v>
      </c>
      <c r="H41" s="49"/>
      <c r="I41" s="49">
        <f>Sitno!K13</f>
        <v>0</v>
      </c>
      <c r="J41" s="49"/>
      <c r="K41" s="49">
        <f>Sitno!M13</f>
        <v>0</v>
      </c>
      <c r="L41" s="49">
        <f>Sitno!O13</f>
        <v>0</v>
      </c>
      <c r="M41" s="49">
        <f>Sitno!P13</f>
        <v>159</v>
      </c>
      <c r="N41" s="49">
        <f>Sitno!R13</f>
        <v>350</v>
      </c>
      <c r="O41" s="49">
        <f>Sitno!W13</f>
        <v>292</v>
      </c>
      <c r="P41" s="49"/>
      <c r="Q41" s="49">
        <f>Sitno!Y13</f>
        <v>0</v>
      </c>
      <c r="R41" s="49"/>
      <c r="S41" s="49">
        <f>Sitno!AA13</f>
        <v>0</v>
      </c>
      <c r="T41" s="49"/>
      <c r="U41" s="49">
        <f>Sitno!AC13</f>
        <v>0</v>
      </c>
      <c r="V41" s="49"/>
      <c r="W41" s="49">
        <f>Sitno!AE13</f>
        <v>528</v>
      </c>
      <c r="X41" s="49">
        <f>Sitno!AF13</f>
        <v>9</v>
      </c>
      <c r="Y41" s="49">
        <f>Sitno!AG13</f>
        <v>2</v>
      </c>
      <c r="Z41" s="49">
        <f>Sitno!AH13</f>
        <v>0</v>
      </c>
      <c r="AA41" s="49">
        <f>Sitno!AJ13</f>
        <v>0</v>
      </c>
      <c r="AB41" s="49">
        <f>Sitno!AK13</f>
        <v>0</v>
      </c>
      <c r="AC41" s="49">
        <f>Sitno!AL13</f>
        <v>0</v>
      </c>
      <c r="AD41" s="49">
        <f>Sitno!AM13</f>
        <v>176</v>
      </c>
      <c r="AE41" s="49"/>
      <c r="AF41" s="49">
        <f>Sitno!AO13</f>
        <v>0</v>
      </c>
      <c r="AG41" s="49"/>
      <c r="AH41" s="49">
        <f>Sitno!AQ13</f>
        <v>0</v>
      </c>
      <c r="AI41" s="49">
        <f>Sitno!AS13</f>
        <v>0</v>
      </c>
      <c r="AJ41" s="49">
        <f>Sitno!AT13</f>
        <v>0</v>
      </c>
      <c r="AK41" s="49">
        <f>Sitno!AU13</f>
        <v>0</v>
      </c>
      <c r="AL41" s="49">
        <f>Sitno!AW13</f>
        <v>0</v>
      </c>
    </row>
    <row r="42" spans="1:38" x14ac:dyDescent="0.25">
      <c r="A42" s="51" t="s">
        <v>154</v>
      </c>
      <c r="B42" s="52"/>
      <c r="C42" s="53"/>
      <c r="D42" s="49"/>
      <c r="E42" s="49">
        <f>Sitno!G14</f>
        <v>3240</v>
      </c>
      <c r="F42" s="49"/>
      <c r="G42" s="49">
        <f>Sitno!I14</f>
        <v>0</v>
      </c>
      <c r="H42" s="49"/>
      <c r="I42" s="49">
        <f>Sitno!K14</f>
        <v>0</v>
      </c>
      <c r="J42" s="49"/>
      <c r="K42" s="49">
        <f>Sitno!M14</f>
        <v>0</v>
      </c>
      <c r="L42" s="49">
        <f>Sitno!O14</f>
        <v>720</v>
      </c>
      <c r="M42" s="49">
        <f>Sitno!P14</f>
        <v>720</v>
      </c>
      <c r="N42" s="49">
        <f>Sitno!R14</f>
        <v>0</v>
      </c>
      <c r="O42" s="49">
        <f>Sitno!W14</f>
        <v>1126</v>
      </c>
      <c r="P42" s="49"/>
      <c r="Q42" s="49">
        <f>Sitno!Y14</f>
        <v>0</v>
      </c>
      <c r="R42" s="49"/>
      <c r="S42" s="49">
        <f>Sitno!AA14</f>
        <v>0</v>
      </c>
      <c r="T42" s="49"/>
      <c r="U42" s="49">
        <f>Sitno!AC14</f>
        <v>3856.5</v>
      </c>
      <c r="V42" s="49"/>
      <c r="W42" s="49">
        <f>Sitno!AE14</f>
        <v>0</v>
      </c>
      <c r="X42" s="49">
        <f>Sitno!AF14</f>
        <v>18</v>
      </c>
      <c r="Y42" s="49">
        <f>Sitno!AG14</f>
        <v>13</v>
      </c>
      <c r="Z42" s="49">
        <f>Sitno!AH14</f>
        <v>0</v>
      </c>
      <c r="AA42" s="49">
        <f>Sitno!AJ14</f>
        <v>616.5</v>
      </c>
      <c r="AB42" s="49">
        <f>Sitno!AK14</f>
        <v>0</v>
      </c>
      <c r="AC42" s="49">
        <f>Sitno!AL14</f>
        <v>0</v>
      </c>
      <c r="AD42" s="49">
        <f>Sitno!AM14</f>
        <v>137</v>
      </c>
      <c r="AE42" s="49"/>
      <c r="AF42" s="49">
        <f>Sitno!AO14</f>
        <v>0</v>
      </c>
      <c r="AG42" s="49"/>
      <c r="AH42" s="49">
        <f>Sitno!AQ14</f>
        <v>0</v>
      </c>
      <c r="AI42" s="49">
        <f>Sitno!AS14</f>
        <v>0</v>
      </c>
      <c r="AJ42" s="49">
        <f>Sitno!AT14</f>
        <v>0</v>
      </c>
      <c r="AK42" s="49">
        <f>Sitno!AU14</f>
        <v>0</v>
      </c>
      <c r="AL42" s="49">
        <f>Sitno!AW14</f>
        <v>0</v>
      </c>
    </row>
    <row r="43" spans="1:38" s="45" customFormat="1" ht="15" customHeight="1" x14ac:dyDescent="0.25">
      <c r="A43" s="219" t="s">
        <v>145</v>
      </c>
      <c r="B43" s="219"/>
      <c r="C43" s="219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</row>
    <row r="44" spans="1:38" x14ac:dyDescent="0.25">
      <c r="A44" s="46" t="s">
        <v>152</v>
      </c>
      <c r="B44" s="47"/>
      <c r="C44" s="48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</row>
    <row r="45" spans="1:38" x14ac:dyDescent="0.25">
      <c r="A45" s="46" t="s">
        <v>153</v>
      </c>
      <c r="B45" s="47"/>
      <c r="C45" s="48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</row>
    <row r="46" spans="1:38" x14ac:dyDescent="0.25">
      <c r="A46" s="46" t="s">
        <v>56</v>
      </c>
      <c r="B46" s="47"/>
      <c r="C46" s="48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</row>
    <row r="47" spans="1:38" x14ac:dyDescent="0.25">
      <c r="A47" s="46" t="s">
        <v>154</v>
      </c>
      <c r="B47" s="47"/>
      <c r="C47" s="48"/>
      <c r="D47" s="44"/>
      <c r="E47" s="44">
        <f>Krzyżowa!G21</f>
        <v>7370</v>
      </c>
      <c r="F47" s="44"/>
      <c r="G47" s="44">
        <f>Krzyżowa!I21</f>
        <v>752.5</v>
      </c>
      <c r="H47" s="44"/>
      <c r="I47" s="44">
        <f>Krzyżowa!K21</f>
        <v>0</v>
      </c>
      <c r="J47" s="44"/>
      <c r="K47" s="44">
        <f>Krzyżowa!M21</f>
        <v>0</v>
      </c>
      <c r="L47" s="44">
        <f>Krzyżowa!O21</f>
        <v>1183</v>
      </c>
      <c r="M47" s="44">
        <f>Krzyżowa!P21</f>
        <v>1447</v>
      </c>
      <c r="N47" s="44">
        <f>Krzyżowa!R21</f>
        <v>1547</v>
      </c>
      <c r="O47" s="44">
        <f>Krzyżowa!W21</f>
        <v>124</v>
      </c>
      <c r="P47" s="44"/>
      <c r="Q47" s="44">
        <f>Krzyżowa!Y21</f>
        <v>0</v>
      </c>
      <c r="R47" s="44"/>
      <c r="S47" s="44">
        <f>Krzyżowa!AA21</f>
        <v>0</v>
      </c>
      <c r="T47" s="44"/>
      <c r="U47" s="44">
        <f>Krzyżowa!AC21</f>
        <v>9415.5</v>
      </c>
      <c r="V47" s="44"/>
      <c r="W47" s="44">
        <f>Krzyżowa!AE21</f>
        <v>1993.5</v>
      </c>
      <c r="X47" s="44">
        <f>Krzyżowa!AF21</f>
        <v>29</v>
      </c>
      <c r="Y47" s="44">
        <f>Krzyżowa!AG21</f>
        <v>0</v>
      </c>
      <c r="Z47" s="44">
        <f>Krzyżowa!AH21</f>
        <v>0</v>
      </c>
      <c r="AA47" s="44">
        <f>Krzyżowa!AJ21</f>
        <v>1453</v>
      </c>
      <c r="AB47" s="44">
        <f>Krzyżowa!AK21</f>
        <v>0</v>
      </c>
      <c r="AC47" s="44">
        <f>Krzyżowa!AL21</f>
        <v>0</v>
      </c>
      <c r="AD47" s="44">
        <f>Krzyżowa!AM21</f>
        <v>299.5</v>
      </c>
      <c r="AE47" s="44"/>
      <c r="AF47" s="44">
        <f>Krzyżowa!AO21</f>
        <v>0</v>
      </c>
      <c r="AG47" s="44"/>
      <c r="AH47" s="44">
        <f>Krzyżowa!AQ21</f>
        <v>0</v>
      </c>
      <c r="AI47" s="44">
        <f>Krzyżowa!AS21</f>
        <v>0</v>
      </c>
      <c r="AJ47" s="44">
        <f>Krzyżowa!AT21</f>
        <v>0</v>
      </c>
      <c r="AK47" s="44">
        <f>Krzyżowa!AU21</f>
        <v>0</v>
      </c>
      <c r="AL47" s="44">
        <f>Krzyżowa!AW21</f>
        <v>0</v>
      </c>
    </row>
    <row r="48" spans="1:38" s="50" customFormat="1" ht="15" customHeight="1" x14ac:dyDescent="0.25">
      <c r="A48" s="220" t="s">
        <v>146</v>
      </c>
      <c r="B48" s="220"/>
      <c r="C48" s="220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</row>
    <row r="49" spans="1:38" x14ac:dyDescent="0.25">
      <c r="A49" s="51" t="s">
        <v>152</v>
      </c>
      <c r="B49" s="52"/>
      <c r="C49" s="53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</row>
    <row r="50" spans="1:38" x14ac:dyDescent="0.25">
      <c r="A50" s="51" t="s">
        <v>153</v>
      </c>
      <c r="B50" s="52"/>
      <c r="C50" s="53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</row>
    <row r="51" spans="1:38" x14ac:dyDescent="0.25">
      <c r="A51" s="51" t="s">
        <v>56</v>
      </c>
      <c r="B51" s="52"/>
      <c r="C51" s="53"/>
      <c r="D51" s="49"/>
      <c r="E51" s="49">
        <f>Parszowice!G29</f>
        <v>6557.5</v>
      </c>
      <c r="F51" s="49"/>
      <c r="G51" s="49">
        <f>Parszowice!I29</f>
        <v>6557.5</v>
      </c>
      <c r="H51" s="49"/>
      <c r="I51" s="49">
        <f>Parszowice!K29</f>
        <v>6557.5</v>
      </c>
      <c r="J51" s="49"/>
      <c r="K51" s="49">
        <f>Parszowice!M29</f>
        <v>0</v>
      </c>
      <c r="L51" s="49">
        <f>Parszowice!O29</f>
        <v>3147.6</v>
      </c>
      <c r="M51" s="49">
        <f>Parszowice!P29</f>
        <v>2421</v>
      </c>
      <c r="N51" s="49">
        <f>Parszowice!R29</f>
        <v>673</v>
      </c>
      <c r="O51" s="49">
        <f>Parszowice!W29</f>
        <v>3320</v>
      </c>
      <c r="P51" s="49"/>
      <c r="Q51" s="49">
        <f>Parszowice!Y29</f>
        <v>0</v>
      </c>
      <c r="R51" s="49"/>
      <c r="S51" s="49">
        <f>Parszowice!AA29</f>
        <v>0</v>
      </c>
      <c r="T51" s="49"/>
      <c r="U51" s="49">
        <f>Parszowice!AC29</f>
        <v>0</v>
      </c>
      <c r="V51" s="49"/>
      <c r="W51" s="49">
        <f>Parszowice!AE29</f>
        <v>0</v>
      </c>
      <c r="X51" s="49">
        <f>Parszowice!AF29</f>
        <v>77</v>
      </c>
      <c r="Y51" s="49">
        <f>Parszowice!AG29</f>
        <v>43</v>
      </c>
      <c r="Z51" s="49">
        <f>Parszowice!AH29</f>
        <v>1055</v>
      </c>
      <c r="AA51" s="49">
        <f>Parszowice!AJ29</f>
        <v>1287.5</v>
      </c>
      <c r="AB51" s="49">
        <f>Parszowice!AK29</f>
        <v>1287.5</v>
      </c>
      <c r="AC51" s="49">
        <f>Parszowice!AL29</f>
        <v>1287.5</v>
      </c>
      <c r="AD51" s="49">
        <f>Parszowice!AM29</f>
        <v>206.39999999999998</v>
      </c>
      <c r="AE51" s="49"/>
      <c r="AF51" s="49">
        <f>Parszowice!AO29</f>
        <v>0</v>
      </c>
      <c r="AG51" s="49"/>
      <c r="AH51" s="49">
        <f>Parszowice!AQ29</f>
        <v>0</v>
      </c>
      <c r="AI51" s="49">
        <f>Parszowice!AS29</f>
        <v>0</v>
      </c>
      <c r="AJ51" s="49">
        <f>Parszowice!AT29</f>
        <v>0</v>
      </c>
      <c r="AK51" s="49">
        <f>Parszowice!AU29</f>
        <v>0</v>
      </c>
      <c r="AL51" s="49">
        <f>Parszowice!AW29</f>
        <v>0</v>
      </c>
    </row>
    <row r="52" spans="1:38" x14ac:dyDescent="0.25">
      <c r="A52" s="51" t="s">
        <v>154</v>
      </c>
      <c r="B52" s="52"/>
      <c r="C52" s="53"/>
      <c r="D52" s="49"/>
      <c r="E52" s="49">
        <f>Parszowice!G30</f>
        <v>7460.5</v>
      </c>
      <c r="F52" s="49"/>
      <c r="G52" s="49">
        <f>Parszowice!I30</f>
        <v>0</v>
      </c>
      <c r="H52" s="49"/>
      <c r="I52" s="49">
        <f>Parszowice!K30</f>
        <v>0</v>
      </c>
      <c r="J52" s="49"/>
      <c r="K52" s="49">
        <f>Parszowice!M30</f>
        <v>0</v>
      </c>
      <c r="L52" s="49">
        <f>Parszowice!O30</f>
        <v>1666</v>
      </c>
      <c r="M52" s="49">
        <f>Parszowice!P30</f>
        <v>1685</v>
      </c>
      <c r="N52" s="49">
        <f>Parszowice!R30</f>
        <v>899</v>
      </c>
      <c r="O52" s="49">
        <f>Parszowice!W30</f>
        <v>844</v>
      </c>
      <c r="P52" s="49"/>
      <c r="Q52" s="49">
        <f>Parszowice!Y30</f>
        <v>0</v>
      </c>
      <c r="R52" s="49"/>
      <c r="S52" s="49">
        <f>Parszowice!AA30</f>
        <v>0</v>
      </c>
      <c r="T52" s="49"/>
      <c r="U52" s="49">
        <f>Parszowice!AC30</f>
        <v>11752.5</v>
      </c>
      <c r="V52" s="49"/>
      <c r="W52" s="49">
        <f>Parszowice!AE30</f>
        <v>0</v>
      </c>
      <c r="X52" s="49">
        <f>Parszowice!AF30</f>
        <v>40</v>
      </c>
      <c r="Y52" s="49">
        <f>Parszowice!AG30</f>
        <v>3</v>
      </c>
      <c r="Z52" s="49">
        <f>Parszowice!AH30</f>
        <v>759</v>
      </c>
      <c r="AA52" s="49">
        <f>Parszowice!AJ30</f>
        <v>4446</v>
      </c>
      <c r="AB52" s="49">
        <f>Parszowice!AK30</f>
        <v>0</v>
      </c>
      <c r="AC52" s="49">
        <f>Parszowice!AL30</f>
        <v>0</v>
      </c>
      <c r="AD52" s="49">
        <f>Parszowice!AM30</f>
        <v>1076</v>
      </c>
      <c r="AE52" s="49"/>
      <c r="AF52" s="49">
        <f>Parszowice!AO30</f>
        <v>0</v>
      </c>
      <c r="AG52" s="49"/>
      <c r="AH52" s="49">
        <f>Parszowice!AQ30</f>
        <v>0</v>
      </c>
      <c r="AI52" s="49">
        <f>Parszowice!AS30</f>
        <v>0</v>
      </c>
      <c r="AJ52" s="49">
        <f>Parszowice!AT30</f>
        <v>0</v>
      </c>
      <c r="AK52" s="49">
        <f>Parszowice!AU30</f>
        <v>389</v>
      </c>
      <c r="AL52" s="49">
        <f>Parszowice!AW30</f>
        <v>0</v>
      </c>
    </row>
    <row r="53" spans="1:38" s="45" customFormat="1" ht="15" customHeight="1" x14ac:dyDescent="0.25">
      <c r="A53" s="219" t="s">
        <v>147</v>
      </c>
      <c r="B53" s="219"/>
      <c r="C53" s="219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</row>
    <row r="54" spans="1:38" x14ac:dyDescent="0.25">
      <c r="A54" s="46" t="s">
        <v>152</v>
      </c>
      <c r="B54" s="47"/>
      <c r="C54" s="48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</row>
    <row r="55" spans="1:38" x14ac:dyDescent="0.25">
      <c r="A55" s="46" t="s">
        <v>153</v>
      </c>
      <c r="B55" s="47"/>
      <c r="C55" s="48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</row>
    <row r="56" spans="1:38" x14ac:dyDescent="0.25">
      <c r="A56" s="46" t="s">
        <v>56</v>
      </c>
      <c r="B56" s="47"/>
      <c r="C56" s="48"/>
      <c r="D56" s="44"/>
      <c r="E56" s="44">
        <f>Wielowieś!G26</f>
        <v>0</v>
      </c>
      <c r="F56" s="44"/>
      <c r="G56" s="44">
        <f>Wielowieś!I26</f>
        <v>0</v>
      </c>
      <c r="H56" s="44"/>
      <c r="I56" s="44">
        <f>Wielowieś!K26</f>
        <v>0</v>
      </c>
      <c r="J56" s="44"/>
      <c r="K56" s="44">
        <f>Wielowieś!M26</f>
        <v>0</v>
      </c>
      <c r="L56" s="44">
        <f>Wielowieś!O26</f>
        <v>0</v>
      </c>
      <c r="M56" s="44">
        <f>Wielowieś!P26</f>
        <v>746</v>
      </c>
      <c r="N56" s="44">
        <f>Wielowieś!R26</f>
        <v>244</v>
      </c>
      <c r="O56" s="44">
        <f>Wielowieś!W26</f>
        <v>663</v>
      </c>
      <c r="P56" s="44"/>
      <c r="Q56" s="44">
        <f>Wielowieś!Y26</f>
        <v>0</v>
      </c>
      <c r="R56" s="44"/>
      <c r="S56" s="44">
        <f>Wielowieś!AA26</f>
        <v>0</v>
      </c>
      <c r="T56" s="44"/>
      <c r="U56" s="44">
        <f>Wielowieś!AC26</f>
        <v>0</v>
      </c>
      <c r="V56" s="44"/>
      <c r="W56" s="44">
        <f>Wielowieś!AE26</f>
        <v>0</v>
      </c>
      <c r="X56" s="44">
        <f>Wielowieś!AF26</f>
        <v>22</v>
      </c>
      <c r="Y56" s="44">
        <f>Wielowieś!AG26</f>
        <v>2</v>
      </c>
      <c r="Z56" s="44">
        <f>Wielowieś!AH26</f>
        <v>0</v>
      </c>
      <c r="AA56" s="44">
        <f>Wielowieś!AJ26</f>
        <v>0</v>
      </c>
      <c r="AB56" s="44">
        <f>Wielowieś!AK26</f>
        <v>0</v>
      </c>
      <c r="AC56" s="44">
        <f>Wielowieś!AL26</f>
        <v>0</v>
      </c>
      <c r="AD56" s="44">
        <f>Wielowieś!AM26</f>
        <v>564</v>
      </c>
      <c r="AE56" s="44"/>
      <c r="AF56" s="44">
        <f>Wielowieś!AO26</f>
        <v>0</v>
      </c>
      <c r="AG56" s="44"/>
      <c r="AH56" s="44">
        <f>Wielowieś!AQ26</f>
        <v>0</v>
      </c>
      <c r="AI56" s="44">
        <f>Wielowieś!AS26</f>
        <v>942</v>
      </c>
      <c r="AJ56" s="44">
        <f>Wielowieś!AT26</f>
        <v>1884</v>
      </c>
      <c r="AK56" s="44">
        <f>Wielowieś!AU26</f>
        <v>0</v>
      </c>
      <c r="AL56" s="44">
        <f>Wielowieś!AW26</f>
        <v>0</v>
      </c>
    </row>
    <row r="57" spans="1:38" x14ac:dyDescent="0.25">
      <c r="A57" s="46" t="s">
        <v>154</v>
      </c>
      <c r="B57" s="47"/>
      <c r="C57" s="48"/>
      <c r="D57" s="44"/>
      <c r="E57" s="44">
        <f>Wielowieś!G27</f>
        <v>9604</v>
      </c>
      <c r="F57" s="44"/>
      <c r="G57" s="44">
        <f>Wielowieś!I27</f>
        <v>1370</v>
      </c>
      <c r="H57" s="44"/>
      <c r="I57" s="44">
        <f>Wielowieś!K27</f>
        <v>0</v>
      </c>
      <c r="J57" s="44"/>
      <c r="K57" s="44">
        <f>Wielowieś!M27</f>
        <v>0</v>
      </c>
      <c r="L57" s="44">
        <f>Wielowieś!O27</f>
        <v>1583</v>
      </c>
      <c r="M57" s="44">
        <f>Wielowieś!P27</f>
        <v>2394</v>
      </c>
      <c r="N57" s="44">
        <f>Wielowieś!R27</f>
        <v>502</v>
      </c>
      <c r="O57" s="44">
        <f>Wielowieś!W27</f>
        <v>1229</v>
      </c>
      <c r="P57" s="44"/>
      <c r="Q57" s="44">
        <f>Wielowieś!Y27</f>
        <v>0</v>
      </c>
      <c r="R57" s="44"/>
      <c r="S57" s="44">
        <f>Wielowieś!AA27</f>
        <v>0</v>
      </c>
      <c r="T57" s="44"/>
      <c r="U57" s="44">
        <f>Wielowieś!AC27</f>
        <v>14123.5</v>
      </c>
      <c r="V57" s="44"/>
      <c r="W57" s="44">
        <f>Wielowieś!AE27</f>
        <v>2754</v>
      </c>
      <c r="X57" s="44">
        <f>Wielowieś!AF27</f>
        <v>72</v>
      </c>
      <c r="Y57" s="44">
        <f>Wielowieś!AG27</f>
        <v>17</v>
      </c>
      <c r="Z57" s="44">
        <f>Wielowieś!AH27</f>
        <v>277</v>
      </c>
      <c r="AA57" s="44">
        <f>Wielowieś!AJ27</f>
        <v>3279.2</v>
      </c>
      <c r="AB57" s="44">
        <f>Wielowieś!AK27</f>
        <v>0</v>
      </c>
      <c r="AC57" s="44">
        <f>Wielowieś!AL27</f>
        <v>0</v>
      </c>
      <c r="AD57" s="44">
        <f>Wielowieś!AM27</f>
        <v>710</v>
      </c>
      <c r="AE57" s="44"/>
      <c r="AF57" s="44">
        <f>Wielowieś!AO27</f>
        <v>0</v>
      </c>
      <c r="AG57" s="44"/>
      <c r="AH57" s="44">
        <f>Wielowieś!AQ27</f>
        <v>0</v>
      </c>
      <c r="AI57" s="44">
        <f>Wielowieś!AS27</f>
        <v>0</v>
      </c>
      <c r="AJ57" s="44">
        <f>Wielowieś!AT27</f>
        <v>0</v>
      </c>
      <c r="AK57" s="44">
        <f>Wielowieś!AU27</f>
        <v>0</v>
      </c>
      <c r="AL57" s="44">
        <f>Wielowieś!AW27</f>
        <v>0</v>
      </c>
    </row>
    <row r="58" spans="1:38" s="50" customFormat="1" ht="15" customHeight="1" x14ac:dyDescent="0.25">
      <c r="A58" s="220" t="s">
        <v>148</v>
      </c>
      <c r="B58" s="220"/>
      <c r="C58" s="220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</row>
    <row r="59" spans="1:38" x14ac:dyDescent="0.25">
      <c r="A59" s="51" t="s">
        <v>152</v>
      </c>
      <c r="B59" s="52"/>
      <c r="C59" s="53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</row>
    <row r="60" spans="1:38" x14ac:dyDescent="0.25">
      <c r="A60" s="51" t="s">
        <v>153</v>
      </c>
      <c r="B60" s="52"/>
      <c r="C60" s="53"/>
      <c r="D60" s="49"/>
      <c r="E60" s="49">
        <f>Dłużyce!G17</f>
        <v>0</v>
      </c>
      <c r="F60" s="49"/>
      <c r="G60" s="49">
        <f>Dłużyce!I17</f>
        <v>0</v>
      </c>
      <c r="H60" s="49"/>
      <c r="I60" s="49">
        <f>Dłużyce!K17</f>
        <v>0</v>
      </c>
      <c r="J60" s="49"/>
      <c r="K60" s="49">
        <f>Dłużyce!M17</f>
        <v>0</v>
      </c>
      <c r="L60" s="49">
        <f>Dłużyce!O17</f>
        <v>0</v>
      </c>
      <c r="M60" s="49">
        <f>Dłużyce!P17</f>
        <v>812</v>
      </c>
      <c r="N60" s="49">
        <f>Dłużyce!R17</f>
        <v>45</v>
      </c>
      <c r="O60" s="49">
        <f>Dłużyce!W17</f>
        <v>116</v>
      </c>
      <c r="P60" s="49"/>
      <c r="Q60" s="49">
        <f>Dłużyce!Y17</f>
        <v>0</v>
      </c>
      <c r="R60" s="49"/>
      <c r="S60" s="49">
        <f>Dłużyce!AA17</f>
        <v>0</v>
      </c>
      <c r="T60" s="49"/>
      <c r="U60" s="49">
        <f>Dłużyce!AC17</f>
        <v>0</v>
      </c>
      <c r="V60" s="49"/>
      <c r="W60" s="49">
        <f>Dłużyce!AE17</f>
        <v>0</v>
      </c>
      <c r="X60" s="49">
        <f>Dłużyce!AF17</f>
        <v>27</v>
      </c>
      <c r="Y60" s="49">
        <f>Dłużyce!AG17</f>
        <v>0</v>
      </c>
      <c r="Z60" s="49">
        <f>Dłużyce!AH17</f>
        <v>757</v>
      </c>
      <c r="AA60" s="49">
        <f>Dłużyce!AJ17</f>
        <v>0</v>
      </c>
      <c r="AB60" s="49">
        <f>Dłużyce!AK17</f>
        <v>0</v>
      </c>
      <c r="AC60" s="49">
        <f>Dłużyce!AL17</f>
        <v>0</v>
      </c>
      <c r="AD60" s="49">
        <f>Dłużyce!AM17</f>
        <v>425.5</v>
      </c>
      <c r="AE60" s="49"/>
      <c r="AF60" s="49">
        <f>Dłużyce!AO17</f>
        <v>5106</v>
      </c>
      <c r="AG60" s="49"/>
      <c r="AH60" s="49">
        <f>Dłużyce!AQ17</f>
        <v>0</v>
      </c>
      <c r="AI60" s="49">
        <f>Dłużyce!AS17</f>
        <v>1444</v>
      </c>
      <c r="AJ60" s="49">
        <f>Dłużyce!AT17</f>
        <v>2888</v>
      </c>
      <c r="AK60" s="49">
        <f>Dłużyce!AU17</f>
        <v>0</v>
      </c>
      <c r="AL60" s="49">
        <f>Dłużyce!AW17</f>
        <v>0</v>
      </c>
    </row>
    <row r="61" spans="1:38" x14ac:dyDescent="0.25">
      <c r="A61" s="51" t="s">
        <v>56</v>
      </c>
      <c r="B61" s="52"/>
      <c r="C61" s="53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</row>
    <row r="62" spans="1:38" x14ac:dyDescent="0.25">
      <c r="A62" s="51" t="s">
        <v>154</v>
      </c>
      <c r="B62" s="52"/>
      <c r="C62" s="53"/>
      <c r="D62" s="49"/>
      <c r="E62" s="49">
        <f>Dłużyce!G19</f>
        <v>5869</v>
      </c>
      <c r="F62" s="49"/>
      <c r="G62" s="49">
        <f>Dłużyce!I19</f>
        <v>0</v>
      </c>
      <c r="H62" s="49"/>
      <c r="I62" s="49">
        <f>Dłużyce!K19</f>
        <v>0</v>
      </c>
      <c r="J62" s="49"/>
      <c r="K62" s="49">
        <f>Dłużyce!M19</f>
        <v>0</v>
      </c>
      <c r="L62" s="49">
        <f>Dłużyce!O19</f>
        <v>1262</v>
      </c>
      <c r="M62" s="49">
        <f>Dłużyce!P19</f>
        <v>917</v>
      </c>
      <c r="N62" s="49">
        <f>Dłużyce!R19</f>
        <v>345</v>
      </c>
      <c r="O62" s="49">
        <f>Dłużyce!W19</f>
        <v>581</v>
      </c>
      <c r="P62" s="49"/>
      <c r="Q62" s="49">
        <f>Dłużyce!Y19</f>
        <v>0</v>
      </c>
      <c r="R62" s="49"/>
      <c r="S62" s="49">
        <f>Dłużyce!AA19</f>
        <v>0</v>
      </c>
      <c r="T62" s="49"/>
      <c r="U62" s="49">
        <f>Dłużyce!AC19</f>
        <v>5388.5</v>
      </c>
      <c r="V62" s="49"/>
      <c r="W62" s="49">
        <f>Dłużyce!AE19</f>
        <v>0</v>
      </c>
      <c r="X62" s="49">
        <f>Dłużyce!AF19</f>
        <v>18</v>
      </c>
      <c r="Y62" s="49">
        <f>Dłużyce!AG19</f>
        <v>1</v>
      </c>
      <c r="Z62" s="49">
        <f>Dłużyce!AH19</f>
        <v>44</v>
      </c>
      <c r="AA62" s="49">
        <f>Dłużyce!AJ19</f>
        <v>1072</v>
      </c>
      <c r="AB62" s="49">
        <f>Dłużyce!AK19</f>
        <v>0</v>
      </c>
      <c r="AC62" s="49">
        <f>Dłużyce!AL19</f>
        <v>0</v>
      </c>
      <c r="AD62" s="49">
        <f>Dłużyce!AM19</f>
        <v>268</v>
      </c>
      <c r="AE62" s="49"/>
      <c r="AF62" s="49">
        <f>Dłużyce!AO19</f>
        <v>0</v>
      </c>
      <c r="AG62" s="49"/>
      <c r="AH62" s="49">
        <f>Dłużyce!AQ19</f>
        <v>0</v>
      </c>
      <c r="AI62" s="49">
        <f>Dłużyce!AS19</f>
        <v>0</v>
      </c>
      <c r="AJ62" s="49">
        <f>Dłużyce!AT19</f>
        <v>0</v>
      </c>
      <c r="AK62" s="49">
        <f>Dłużyce!AU19</f>
        <v>229</v>
      </c>
      <c r="AL62" s="49">
        <f>Dłużyce!AW19</f>
        <v>0</v>
      </c>
    </row>
    <row r="63" spans="1:38" s="45" customFormat="1" ht="15" customHeight="1" x14ac:dyDescent="0.25">
      <c r="A63" s="219" t="s">
        <v>149</v>
      </c>
      <c r="B63" s="219"/>
      <c r="C63" s="219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</row>
    <row r="64" spans="1:38" x14ac:dyDescent="0.25">
      <c r="A64" s="46" t="s">
        <v>152</v>
      </c>
      <c r="B64" s="47"/>
      <c r="C64" s="48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</row>
    <row r="65" spans="1:38" x14ac:dyDescent="0.25">
      <c r="A65" s="46" t="s">
        <v>153</v>
      </c>
      <c r="B65" s="47"/>
      <c r="C65" s="48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</row>
    <row r="66" spans="1:38" x14ac:dyDescent="0.25">
      <c r="A66" s="46" t="s">
        <v>56</v>
      </c>
      <c r="B66" s="47"/>
      <c r="C66" s="48"/>
      <c r="D66" s="44"/>
      <c r="E66" s="44">
        <f>Dziewin!G19</f>
        <v>5055</v>
      </c>
      <c r="F66" s="44"/>
      <c r="G66" s="44">
        <f>Dziewin!I19</f>
        <v>15</v>
      </c>
      <c r="H66" s="44"/>
      <c r="I66" s="44">
        <f>Dziewin!K19</f>
        <v>15</v>
      </c>
      <c r="J66" s="44"/>
      <c r="K66" s="44">
        <f>Dziewin!M19</f>
        <v>0</v>
      </c>
      <c r="L66" s="44">
        <f>Dziewin!O19</f>
        <v>525</v>
      </c>
      <c r="M66" s="44">
        <f>Dziewin!P19</f>
        <v>984</v>
      </c>
      <c r="N66" s="44">
        <f>Dziewin!R19</f>
        <v>689</v>
      </c>
      <c r="O66" s="44">
        <f>Dziewin!W19</f>
        <v>230</v>
      </c>
      <c r="P66" s="44"/>
      <c r="Q66" s="44">
        <f>Dziewin!Y19</f>
        <v>0</v>
      </c>
      <c r="R66" s="44"/>
      <c r="S66" s="44">
        <f>Dziewin!AA19</f>
        <v>0</v>
      </c>
      <c r="T66" s="44"/>
      <c r="U66" s="44">
        <f>Dziewin!AC19</f>
        <v>0</v>
      </c>
      <c r="V66" s="44"/>
      <c r="W66" s="44">
        <f>Dziewin!AE19</f>
        <v>0</v>
      </c>
      <c r="X66" s="44">
        <f>Dziewin!AF19</f>
        <v>18</v>
      </c>
      <c r="Y66" s="44">
        <f>Dziewin!AG19</f>
        <v>0</v>
      </c>
      <c r="Z66" s="44">
        <f>Dziewin!AH19</f>
        <v>385</v>
      </c>
      <c r="AA66" s="44">
        <f>Dziewin!AJ19</f>
        <v>253</v>
      </c>
      <c r="AB66" s="44">
        <f>Dziewin!AK19</f>
        <v>253</v>
      </c>
      <c r="AC66" s="44">
        <f>Dziewin!AL19</f>
        <v>253</v>
      </c>
      <c r="AD66" s="44">
        <f>Dziewin!AM19</f>
        <v>133</v>
      </c>
      <c r="AE66" s="44"/>
      <c r="AF66" s="44">
        <f>Dziewin!AO19</f>
        <v>0</v>
      </c>
      <c r="AG66" s="44"/>
      <c r="AH66" s="44">
        <f>Dziewin!AQ19</f>
        <v>0</v>
      </c>
      <c r="AI66" s="44">
        <f>Dziewin!AS19</f>
        <v>671</v>
      </c>
      <c r="AJ66" s="44">
        <f>Dziewin!AT19</f>
        <v>1006.5</v>
      </c>
      <c r="AK66" s="44">
        <f>Dziewin!AU19</f>
        <v>0</v>
      </c>
      <c r="AL66" s="44">
        <f>Dziewin!AW19</f>
        <v>0</v>
      </c>
    </row>
    <row r="67" spans="1:38" x14ac:dyDescent="0.25">
      <c r="A67" s="46" t="s">
        <v>154</v>
      </c>
      <c r="B67" s="47"/>
      <c r="C67" s="48"/>
      <c r="D67" s="44"/>
      <c r="E67" s="44">
        <f>Dziewin!G20</f>
        <v>4728.5</v>
      </c>
      <c r="F67" s="44"/>
      <c r="G67" s="44">
        <f>Dziewin!I20</f>
        <v>0</v>
      </c>
      <c r="H67" s="44"/>
      <c r="I67" s="44">
        <f>Dziewin!K20</f>
        <v>0</v>
      </c>
      <c r="J67" s="44"/>
      <c r="K67" s="44">
        <f>Dziewin!M20</f>
        <v>102.5</v>
      </c>
      <c r="L67" s="44">
        <f>Dziewin!O20</f>
        <v>990</v>
      </c>
      <c r="M67" s="44">
        <f>Dziewin!P20</f>
        <v>1005</v>
      </c>
      <c r="N67" s="44">
        <f>Dziewin!R20</f>
        <v>176</v>
      </c>
      <c r="O67" s="44">
        <f>Dziewin!W20</f>
        <v>0</v>
      </c>
      <c r="P67" s="44"/>
      <c r="Q67" s="44">
        <f>Dziewin!Y20</f>
        <v>0</v>
      </c>
      <c r="R67" s="44"/>
      <c r="S67" s="44">
        <f>Dziewin!AA20</f>
        <v>0</v>
      </c>
      <c r="T67" s="44"/>
      <c r="U67" s="44">
        <f>Dziewin!AC20</f>
        <v>5773</v>
      </c>
      <c r="V67" s="44"/>
      <c r="W67" s="44">
        <f>Dziewin!AE20</f>
        <v>0</v>
      </c>
      <c r="X67" s="44">
        <f>Dziewin!AF20</f>
        <v>36</v>
      </c>
      <c r="Y67" s="44">
        <f>Dziewin!AG20</f>
        <v>0</v>
      </c>
      <c r="Z67" s="44">
        <f>Dziewin!AH20</f>
        <v>256</v>
      </c>
      <c r="AA67" s="44">
        <f>Dziewin!AJ20</f>
        <v>1449.5</v>
      </c>
      <c r="AB67" s="44">
        <f>Dziewin!AK20</f>
        <v>0</v>
      </c>
      <c r="AC67" s="44">
        <f>Dziewin!AL20</f>
        <v>0</v>
      </c>
      <c r="AD67" s="44">
        <f>Dziewin!AM20</f>
        <v>348</v>
      </c>
      <c r="AE67" s="44"/>
      <c r="AF67" s="44">
        <f>Dziewin!AO20</f>
        <v>0</v>
      </c>
      <c r="AG67" s="44"/>
      <c r="AH67" s="44">
        <f>Dziewin!AQ20</f>
        <v>0</v>
      </c>
      <c r="AI67" s="44">
        <f>Dziewin!AS20</f>
        <v>0</v>
      </c>
      <c r="AJ67" s="44">
        <f>Dziewin!AT20</f>
        <v>0</v>
      </c>
      <c r="AK67" s="44">
        <f>Dziewin!AU20</f>
        <v>0</v>
      </c>
      <c r="AL67" s="44">
        <f>Dziewin!AW20</f>
        <v>0</v>
      </c>
    </row>
    <row r="68" spans="1:38" s="50" customFormat="1" ht="15" customHeight="1" x14ac:dyDescent="0.25">
      <c r="A68" s="220" t="s">
        <v>150</v>
      </c>
      <c r="B68" s="220"/>
      <c r="C68" s="220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</row>
    <row r="69" spans="1:38" x14ac:dyDescent="0.25">
      <c r="A69" s="51" t="s">
        <v>152</v>
      </c>
      <c r="B69" s="52"/>
      <c r="C69" s="53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</row>
    <row r="70" spans="1:38" x14ac:dyDescent="0.25">
      <c r="A70" s="51" t="s">
        <v>153</v>
      </c>
      <c r="B70" s="52"/>
      <c r="C70" s="53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</row>
    <row r="71" spans="1:38" x14ac:dyDescent="0.25">
      <c r="A71" s="51" t="s">
        <v>56</v>
      </c>
      <c r="B71" s="52"/>
      <c r="C71" s="53"/>
      <c r="D71" s="49"/>
      <c r="E71" s="49">
        <f>Zaborów!G21</f>
        <v>1367.5</v>
      </c>
      <c r="F71" s="49"/>
      <c r="G71" s="49">
        <f>Zaborów!I21</f>
        <v>1367.5</v>
      </c>
      <c r="H71" s="49"/>
      <c r="I71" s="49">
        <f>Zaborów!K21</f>
        <v>1367.5</v>
      </c>
      <c r="J71" s="49"/>
      <c r="K71" s="49">
        <f>Zaborów!M21</f>
        <v>0</v>
      </c>
      <c r="L71" s="49">
        <f>Zaborów!O21</f>
        <v>273.5</v>
      </c>
      <c r="M71" s="49">
        <f>Zaborów!P21</f>
        <v>528</v>
      </c>
      <c r="N71" s="49">
        <f>Zaborów!R21</f>
        <v>528</v>
      </c>
      <c r="O71" s="49">
        <f>Zaborów!W21</f>
        <v>0</v>
      </c>
      <c r="P71" s="49"/>
      <c r="Q71" s="49">
        <f>Zaborów!Y21</f>
        <v>0</v>
      </c>
      <c r="R71" s="49"/>
      <c r="S71" s="49">
        <f>Zaborów!AA21</f>
        <v>0</v>
      </c>
      <c r="T71" s="49"/>
      <c r="U71" s="49">
        <f>Zaborów!AC21</f>
        <v>0</v>
      </c>
      <c r="V71" s="49"/>
      <c r="W71" s="49">
        <f>Zaborów!AE21</f>
        <v>0</v>
      </c>
      <c r="X71" s="49">
        <f>Zaborów!AF21</f>
        <v>26</v>
      </c>
      <c r="Y71" s="49">
        <f>Zaborów!AG21</f>
        <v>0</v>
      </c>
      <c r="Z71" s="49">
        <f>Zaborów!AH21</f>
        <v>213</v>
      </c>
      <c r="AA71" s="49">
        <f>Zaborów!AJ21</f>
        <v>820.5</v>
      </c>
      <c r="AB71" s="49">
        <f>Zaborów!AK21</f>
        <v>820.5</v>
      </c>
      <c r="AC71" s="49">
        <f>Zaborów!AL21</f>
        <v>820.5</v>
      </c>
      <c r="AD71" s="49">
        <f>Zaborów!AM21</f>
        <v>0</v>
      </c>
      <c r="AE71" s="49"/>
      <c r="AF71" s="49">
        <f>Zaborów!AO21</f>
        <v>0</v>
      </c>
      <c r="AG71" s="49"/>
      <c r="AH71" s="49">
        <f>Zaborów!AQ21</f>
        <v>0</v>
      </c>
      <c r="AI71" s="49">
        <f>Zaborów!AS21</f>
        <v>524</v>
      </c>
      <c r="AJ71" s="49">
        <f>Zaborów!AT21</f>
        <v>1048</v>
      </c>
      <c r="AK71" s="49">
        <f>Zaborów!AU21</f>
        <v>0</v>
      </c>
      <c r="AL71" s="49">
        <f>Zaborów!AW21</f>
        <v>0</v>
      </c>
    </row>
    <row r="72" spans="1:38" x14ac:dyDescent="0.25">
      <c r="A72" s="51" t="s">
        <v>154</v>
      </c>
      <c r="B72" s="52"/>
      <c r="C72" s="53"/>
      <c r="D72" s="49"/>
      <c r="E72" s="49">
        <f>Zaborów!G22</f>
        <v>7746</v>
      </c>
      <c r="F72" s="49"/>
      <c r="G72" s="49">
        <f>Zaborów!I22</f>
        <v>0</v>
      </c>
      <c r="H72" s="49"/>
      <c r="I72" s="49">
        <f>Zaborów!K22</f>
        <v>0</v>
      </c>
      <c r="J72" s="49"/>
      <c r="K72" s="49">
        <f>Zaborów!M22</f>
        <v>0</v>
      </c>
      <c r="L72" s="49">
        <f>Zaborów!O22</f>
        <v>1133</v>
      </c>
      <c r="M72" s="49">
        <f>Zaborów!P22</f>
        <v>1669</v>
      </c>
      <c r="N72" s="49">
        <f>Zaborów!R22</f>
        <v>229</v>
      </c>
      <c r="O72" s="49">
        <f>Zaborów!W22</f>
        <v>431</v>
      </c>
      <c r="P72" s="49"/>
      <c r="Q72" s="49">
        <f>Zaborów!Y22</f>
        <v>0</v>
      </c>
      <c r="R72" s="49"/>
      <c r="S72" s="49">
        <f>Zaborów!AA22</f>
        <v>0</v>
      </c>
      <c r="T72" s="49"/>
      <c r="U72" s="49">
        <f>Zaborów!AC22</f>
        <v>8752.5</v>
      </c>
      <c r="V72" s="49"/>
      <c r="W72" s="49">
        <f>Zaborów!AE22</f>
        <v>1858.5</v>
      </c>
      <c r="X72" s="49">
        <f>Zaborów!AF22</f>
        <v>42</v>
      </c>
      <c r="Y72" s="49">
        <f>Zaborów!AG22</f>
        <v>7</v>
      </c>
      <c r="Z72" s="49">
        <f>Zaborów!AH22</f>
        <v>597</v>
      </c>
      <c r="AA72" s="49">
        <f>Zaborów!AJ22</f>
        <v>1710.5</v>
      </c>
      <c r="AB72" s="49">
        <f>Zaborów!AK22</f>
        <v>0</v>
      </c>
      <c r="AC72" s="49">
        <f>Zaborów!AL22</f>
        <v>0</v>
      </c>
      <c r="AD72" s="49">
        <f>Zaborów!AM22</f>
        <v>333.5</v>
      </c>
      <c r="AE72" s="49"/>
      <c r="AF72" s="49">
        <f>Zaborów!AO22</f>
        <v>0</v>
      </c>
      <c r="AG72" s="49"/>
      <c r="AH72" s="49">
        <f>Zaborów!AQ22</f>
        <v>0</v>
      </c>
      <c r="AI72" s="49">
        <f>Zaborów!AS22</f>
        <v>0</v>
      </c>
      <c r="AJ72" s="49">
        <f>Zaborów!AT22</f>
        <v>0</v>
      </c>
      <c r="AK72" s="49">
        <f>Zaborów!AU22</f>
        <v>85</v>
      </c>
      <c r="AL72" s="49">
        <f>Zaborów!AW22</f>
        <v>0</v>
      </c>
    </row>
    <row r="73" spans="1:38" x14ac:dyDescent="0.25">
      <c r="M73">
        <f>SUM(M3:M72)</f>
        <v>25667</v>
      </c>
      <c r="N73">
        <f>SUM(N3:N72)</f>
        <v>11578</v>
      </c>
    </row>
  </sheetData>
  <sheetProtection algorithmName="SHA-512" hashValue="WP1VLOBamV1gK9FTRT69qFNF+9ndGaJsFePbctZT0KdACAZwHBbXjjopOFmfWaYYaKtzxtlI9D1uooAl5Whnow==" saltValue="guKgQrrU29Z5wGbcGmEhyA==" spinCount="100000" sheet="1" objects="1" scenarios="1"/>
  <mergeCells count="28">
    <mergeCell ref="R2:S2"/>
    <mergeCell ref="P2:Q2"/>
    <mergeCell ref="D1:S1"/>
    <mergeCell ref="AG2:AH2"/>
    <mergeCell ref="H2:I2"/>
    <mergeCell ref="J2:K2"/>
    <mergeCell ref="T2:U2"/>
    <mergeCell ref="V2:W2"/>
    <mergeCell ref="AE2:AF2"/>
    <mergeCell ref="T1:AO1"/>
    <mergeCell ref="A58:C58"/>
    <mergeCell ref="A63:C63"/>
    <mergeCell ref="A68:C68"/>
    <mergeCell ref="A33:C33"/>
    <mergeCell ref="A38:C38"/>
    <mergeCell ref="A43:C43"/>
    <mergeCell ref="A48:C48"/>
    <mergeCell ref="A53:C53"/>
    <mergeCell ref="A8:C8"/>
    <mergeCell ref="A13:C13"/>
    <mergeCell ref="A18:C18"/>
    <mergeCell ref="A23:C23"/>
    <mergeCell ref="A28:C28"/>
    <mergeCell ref="A1:C1"/>
    <mergeCell ref="A2:C2"/>
    <mergeCell ref="A3:C3"/>
    <mergeCell ref="D2:E2"/>
    <mergeCell ref="F2:G2"/>
  </mergeCells>
  <pageMargins left="0.7" right="0.7" top="0.75" bottom="0.75" header="0.51180555555555496" footer="0.51180555555555496"/>
  <pageSetup paperSize="9" firstPageNumber="0"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G24" sqref="G24"/>
    </sheetView>
  </sheetViews>
  <sheetFormatPr defaultRowHeight="15" x14ac:dyDescent="0.25"/>
  <cols>
    <col min="3" max="3" width="10.7109375" customWidth="1"/>
    <col min="4" max="4" width="27.140625" bestFit="1" customWidth="1"/>
    <col min="5" max="5" width="23" customWidth="1"/>
    <col min="6" max="6" width="23.5703125" customWidth="1"/>
    <col min="7" max="7" width="28.42578125" customWidth="1"/>
  </cols>
  <sheetData>
    <row r="1" spans="1:7" x14ac:dyDescent="0.25">
      <c r="D1" s="221" t="s">
        <v>240</v>
      </c>
      <c r="E1" s="221"/>
      <c r="F1" s="221"/>
      <c r="G1" s="221"/>
    </row>
    <row r="2" spans="1:7" ht="24.75" customHeight="1" x14ac:dyDescent="0.25">
      <c r="A2" s="213" t="s">
        <v>136</v>
      </c>
      <c r="B2" s="213"/>
      <c r="C2" s="213"/>
      <c r="D2" s="153" t="s">
        <v>238</v>
      </c>
      <c r="E2" s="153" t="s">
        <v>237</v>
      </c>
      <c r="F2" s="153" t="s">
        <v>235</v>
      </c>
      <c r="G2" s="153" t="s">
        <v>236</v>
      </c>
    </row>
    <row r="3" spans="1:7" ht="15.75" customHeight="1" x14ac:dyDescent="0.25">
      <c r="A3" s="213" t="s">
        <v>137</v>
      </c>
      <c r="B3" s="213"/>
      <c r="C3" s="213"/>
      <c r="D3" s="154">
        <f>Buszkowice!B15</f>
        <v>0</v>
      </c>
      <c r="E3" s="154">
        <f>Buszkowice!B16</f>
        <v>773</v>
      </c>
      <c r="F3" s="154">
        <f>Buszkowice!B17</f>
        <v>0</v>
      </c>
      <c r="G3" s="154">
        <f>Buszkowice!B18</f>
        <v>1796</v>
      </c>
    </row>
    <row r="4" spans="1:7" ht="15" customHeight="1" x14ac:dyDescent="0.25">
      <c r="A4" s="213" t="s">
        <v>138</v>
      </c>
      <c r="B4" s="213"/>
      <c r="C4" s="213"/>
      <c r="D4" s="154">
        <f>Przychowa!B19</f>
        <v>0</v>
      </c>
      <c r="E4" s="154">
        <f>Przychowa!B20</f>
        <v>619</v>
      </c>
      <c r="F4" s="154">
        <f>Przychowa!B21</f>
        <v>0</v>
      </c>
      <c r="G4" s="154">
        <f>Przychowa!B22</f>
        <v>2302</v>
      </c>
    </row>
    <row r="5" spans="1:7" ht="15" customHeight="1" x14ac:dyDescent="0.25">
      <c r="A5" s="213" t="s">
        <v>139</v>
      </c>
      <c r="B5" s="213"/>
      <c r="C5" s="213"/>
      <c r="D5" s="154">
        <f>Dziesław!B23</f>
        <v>0</v>
      </c>
      <c r="E5" s="154">
        <f>Dziesław!B24</f>
        <v>0</v>
      </c>
      <c r="F5" s="154">
        <f>Dziesław!B25</f>
        <v>1088</v>
      </c>
      <c r="G5" s="154">
        <f>Dziesław!B26</f>
        <v>3391</v>
      </c>
    </row>
    <row r="6" spans="1:7" ht="15" customHeight="1" x14ac:dyDescent="0.25">
      <c r="A6" s="213" t="s">
        <v>140</v>
      </c>
      <c r="B6" s="213"/>
      <c r="C6" s="213"/>
      <c r="D6" s="154">
        <f>'Dąbrowa Środkowa'!P11</f>
        <v>0</v>
      </c>
      <c r="E6" s="154">
        <f>'Dąbrowa Środkowa'!P12</f>
        <v>0</v>
      </c>
      <c r="F6" s="154">
        <f>'Dąbrowa Środkowa'!P13</f>
        <v>230</v>
      </c>
      <c r="G6" s="154">
        <f>'Dąbrowa Środkowa'!P14</f>
        <v>339</v>
      </c>
    </row>
    <row r="7" spans="1:7" ht="15" customHeight="1" x14ac:dyDescent="0.25">
      <c r="A7" s="213" t="s">
        <v>141</v>
      </c>
      <c r="B7" s="213"/>
      <c r="C7" s="213"/>
      <c r="D7" s="154">
        <f>'Dąbrowa Dolna'!B11</f>
        <v>0</v>
      </c>
      <c r="E7" s="154">
        <f>'Dąbrowa Dolna'!B12</f>
        <v>0</v>
      </c>
      <c r="F7" s="154">
        <f>'Dąbrowa Dolna'!B13</f>
        <v>490</v>
      </c>
      <c r="G7" s="154">
        <f>'Dąbrowa Dolna'!B14</f>
        <v>419</v>
      </c>
    </row>
    <row r="8" spans="1:7" ht="15" customHeight="1" x14ac:dyDescent="0.25">
      <c r="A8" s="213" t="s">
        <v>142</v>
      </c>
      <c r="B8" s="213"/>
      <c r="C8" s="213"/>
      <c r="D8" s="154">
        <f>Turów!B15</f>
        <v>1012</v>
      </c>
      <c r="E8" s="154">
        <f>Turów!B16</f>
        <v>0</v>
      </c>
      <c r="F8" s="154">
        <f>Turów!B17</f>
        <v>0</v>
      </c>
      <c r="G8" s="154">
        <f>Turów!B18</f>
        <v>709</v>
      </c>
    </row>
    <row r="9" spans="1:7" ht="15" customHeight="1" x14ac:dyDescent="0.25">
      <c r="A9" s="213" t="s">
        <v>143</v>
      </c>
      <c r="B9" s="213"/>
      <c r="C9" s="213"/>
      <c r="D9" s="154">
        <f>Ręszów!B14</f>
        <v>0</v>
      </c>
      <c r="E9" s="154">
        <f>Ręszów!B15</f>
        <v>0</v>
      </c>
      <c r="F9" s="154">
        <f>Ręszów!B16</f>
        <v>1394</v>
      </c>
      <c r="G9" s="154">
        <f>Ręszów!B17</f>
        <v>497</v>
      </c>
    </row>
    <row r="10" spans="1:7" ht="15" customHeight="1" x14ac:dyDescent="0.25">
      <c r="A10" s="213" t="s">
        <v>144</v>
      </c>
      <c r="B10" s="213"/>
      <c r="C10" s="213"/>
      <c r="D10" s="154">
        <f>Sitno!B11</f>
        <v>0</v>
      </c>
      <c r="E10" s="154">
        <f>Sitno!B12</f>
        <v>0</v>
      </c>
      <c r="F10" s="154">
        <f>Sitno!B13</f>
        <v>352</v>
      </c>
      <c r="G10" s="154">
        <f>Sitno!B14</f>
        <v>857</v>
      </c>
    </row>
    <row r="11" spans="1:7" ht="15" customHeight="1" x14ac:dyDescent="0.25">
      <c r="A11" s="213" t="s">
        <v>145</v>
      </c>
      <c r="B11" s="213"/>
      <c r="C11" s="213"/>
      <c r="D11" s="154">
        <f>Krzyżowa!B18</f>
        <v>0</v>
      </c>
      <c r="E11" s="154">
        <f>Krzyżowa!B19</f>
        <v>0</v>
      </c>
      <c r="F11" s="154">
        <f>Krzyżowa!B20</f>
        <v>0</v>
      </c>
      <c r="G11" s="154">
        <f>Krzyżowa!B21</f>
        <v>2147</v>
      </c>
    </row>
    <row r="12" spans="1:7" ht="15" customHeight="1" x14ac:dyDescent="0.25">
      <c r="A12" s="213" t="s">
        <v>146</v>
      </c>
      <c r="B12" s="213"/>
      <c r="C12" s="213"/>
      <c r="D12" s="154">
        <f>Parszowice!B27</f>
        <v>0</v>
      </c>
      <c r="E12" s="154">
        <f>Parszowice!B28</f>
        <v>0</v>
      </c>
      <c r="F12" s="154">
        <f>Parszowice!B29</f>
        <v>2795</v>
      </c>
      <c r="G12" s="154">
        <f>Parszowice!B30</f>
        <v>2786</v>
      </c>
    </row>
    <row r="13" spans="1:7" ht="15" customHeight="1" x14ac:dyDescent="0.25">
      <c r="A13" s="213" t="s">
        <v>147</v>
      </c>
      <c r="B13" s="213"/>
      <c r="C13" s="213"/>
      <c r="D13" s="154">
        <f>Wielowieś!B24</f>
        <v>0</v>
      </c>
      <c r="E13" s="154">
        <f>Wielowieś!B25</f>
        <v>0</v>
      </c>
      <c r="F13" s="154">
        <f>Wielowieś!B26</f>
        <v>1128</v>
      </c>
      <c r="G13" s="154">
        <f>Wielowieś!B27</f>
        <v>3211</v>
      </c>
    </row>
    <row r="14" spans="1:7" ht="15" customHeight="1" x14ac:dyDescent="0.25">
      <c r="A14" s="213" t="s">
        <v>148</v>
      </c>
      <c r="B14" s="213"/>
      <c r="C14" s="213"/>
      <c r="D14" s="154">
        <f>Dłużyce!B16</f>
        <v>0</v>
      </c>
      <c r="E14" s="154">
        <f>Dłużyce!B17</f>
        <v>851</v>
      </c>
      <c r="F14" s="154">
        <f>Dłużyce!B18</f>
        <v>0</v>
      </c>
      <c r="G14" s="154">
        <f>Dłużyce!B19</f>
        <v>1530</v>
      </c>
    </row>
    <row r="15" spans="1:7" ht="15.75" customHeight="1" x14ac:dyDescent="0.25">
      <c r="A15" s="213" t="s">
        <v>149</v>
      </c>
      <c r="B15" s="213"/>
      <c r="C15" s="213"/>
      <c r="D15" s="154">
        <f>Dziewin!B17</f>
        <v>0</v>
      </c>
      <c r="E15" s="154">
        <f>Dziewin!B18</f>
        <v>0</v>
      </c>
      <c r="F15" s="154">
        <f>Dziewin!B19</f>
        <v>1162</v>
      </c>
      <c r="G15" s="154">
        <f>Dziewin!B20</f>
        <v>1338</v>
      </c>
    </row>
    <row r="16" spans="1:7" ht="15" customHeight="1" x14ac:dyDescent="0.25">
      <c r="A16" s="213" t="s">
        <v>150</v>
      </c>
      <c r="B16" s="213"/>
      <c r="C16" s="213"/>
      <c r="D16" s="154">
        <f>Zaborów!B19</f>
        <v>0</v>
      </c>
      <c r="E16" s="154">
        <f>Zaborów!B20</f>
        <v>653</v>
      </c>
      <c r="F16" s="154">
        <f>Zaborów!B21</f>
        <v>547</v>
      </c>
      <c r="G16" s="154">
        <f>Zaborów!B22</f>
        <v>1998</v>
      </c>
    </row>
    <row r="17" spans="1:7" ht="30" customHeight="1" x14ac:dyDescent="0.25">
      <c r="A17" s="208" t="s">
        <v>239</v>
      </c>
      <c r="B17" s="208"/>
      <c r="C17" s="208"/>
      <c r="D17" s="152">
        <f t="shared" ref="D17:G17" si="0">SUM(D3:D16)</f>
        <v>1012</v>
      </c>
      <c r="E17" s="152">
        <f t="shared" si="0"/>
        <v>2896</v>
      </c>
      <c r="F17" s="152">
        <f t="shared" si="0"/>
        <v>9186</v>
      </c>
      <c r="G17" s="152">
        <f t="shared" si="0"/>
        <v>23320</v>
      </c>
    </row>
  </sheetData>
  <sheetProtection algorithmName="SHA-512" hashValue="eeZ7pPmIbrQuWBqdTX+QySGNGaK5ahwrLkTa6UdHFsaEa2Dr90VAgwuUlhU7l3/G8ziyj/a6fdN8Te1j1VjAqQ==" saltValue="TbgItYludrwRZQ02d9QiLA==" spinCount="100000" sheet="1" objects="1" scenarios="1"/>
  <mergeCells count="17">
    <mergeCell ref="A3:C3"/>
    <mergeCell ref="A16:C16"/>
    <mergeCell ref="A17:C17"/>
    <mergeCell ref="D1:G1"/>
    <mergeCell ref="A13:C13"/>
    <mergeCell ref="A14:C14"/>
    <mergeCell ref="A15:C15"/>
    <mergeCell ref="A10:C10"/>
    <mergeCell ref="A11:C11"/>
    <mergeCell ref="A12:C12"/>
    <mergeCell ref="A7:C7"/>
    <mergeCell ref="A8:C8"/>
    <mergeCell ref="A9:C9"/>
    <mergeCell ref="A4:C4"/>
    <mergeCell ref="A5:C5"/>
    <mergeCell ref="A6:C6"/>
    <mergeCell ref="A2:C2"/>
  </mergeCells>
  <pageMargins left="0.7" right="0.7" top="0.75" bottom="0.75" header="0.3" footer="0.3"/>
  <pageSetup paperSize="9"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G1985"/>
  <sheetViews>
    <sheetView zoomScale="70" zoomScaleNormal="70" workbookViewId="0">
      <pane xSplit="3" ySplit="2" topLeftCell="D3" activePane="bottomRight" state="frozen"/>
      <selection activeCell="O7" sqref="O7"/>
      <selection pane="topRight" activeCell="O7" sqref="O7"/>
      <selection pane="bottomLeft" activeCell="O7" sqref="O7"/>
      <selection pane="bottomRight" activeCell="D4" sqref="D4"/>
    </sheetView>
  </sheetViews>
  <sheetFormatPr defaultColWidth="12.28515625" defaultRowHeight="15" x14ac:dyDescent="0.25"/>
  <cols>
    <col min="1" max="3" width="12.28515625" style="160"/>
    <col min="4" max="4" width="12.140625" bestFit="1" customWidth="1"/>
    <col min="5" max="5" width="9.5703125" bestFit="1" customWidth="1"/>
    <col min="29" max="371" width="12.28515625" style="160"/>
  </cols>
  <sheetData>
    <row r="1" spans="1:28" s="160" customFormat="1" x14ac:dyDescent="0.25">
      <c r="A1" s="223" t="s">
        <v>251</v>
      </c>
      <c r="B1" s="223"/>
      <c r="C1" s="223"/>
      <c r="D1" s="227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</row>
    <row r="2" spans="1:28" s="160" customFormat="1" ht="82.5" customHeight="1" x14ac:dyDescent="0.25">
      <c r="A2" s="223"/>
      <c r="B2" s="223"/>
      <c r="C2" s="223"/>
      <c r="D2" s="161" t="s">
        <v>19</v>
      </c>
      <c r="E2" s="161" t="s">
        <v>188</v>
      </c>
      <c r="F2" s="161" t="s">
        <v>189</v>
      </c>
      <c r="G2" s="161" t="s">
        <v>175</v>
      </c>
      <c r="H2" s="161" t="s">
        <v>20</v>
      </c>
      <c r="I2" s="161" t="s">
        <v>11</v>
      </c>
      <c r="J2" s="161" t="s">
        <v>231</v>
      </c>
      <c r="K2" s="161" t="s">
        <v>12</v>
      </c>
      <c r="L2" s="161" t="s">
        <v>232</v>
      </c>
      <c r="M2" s="161" t="s">
        <v>219</v>
      </c>
      <c r="N2" s="161" t="s">
        <v>230</v>
      </c>
      <c r="O2" s="161" t="s">
        <v>233</v>
      </c>
      <c r="P2" s="161" t="s">
        <v>13</v>
      </c>
      <c r="Q2" s="161" t="s">
        <v>190</v>
      </c>
      <c r="R2" s="161" t="s">
        <v>195</v>
      </c>
      <c r="S2" s="162" t="s">
        <v>192</v>
      </c>
      <c r="T2" s="162" t="s">
        <v>187</v>
      </c>
      <c r="U2" s="162" t="s">
        <v>14</v>
      </c>
      <c r="V2" s="162" t="s">
        <v>15</v>
      </c>
      <c r="W2" s="162" t="s">
        <v>16</v>
      </c>
      <c r="X2" s="162" t="s">
        <v>193</v>
      </c>
      <c r="Y2" s="162" t="s">
        <v>194</v>
      </c>
      <c r="Z2" s="224" t="s">
        <v>185</v>
      </c>
      <c r="AA2" s="225"/>
      <c r="AB2" s="161" t="s">
        <v>9</v>
      </c>
    </row>
    <row r="3" spans="1:28" ht="21.75" customHeight="1" x14ac:dyDescent="0.25">
      <c r="A3" s="226" t="s">
        <v>132</v>
      </c>
      <c r="B3" s="226"/>
      <c r="C3" s="226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209"/>
      <c r="AA3" s="209"/>
      <c r="AB3" s="41"/>
    </row>
    <row r="4" spans="1:28" s="160" customFormat="1" x14ac:dyDescent="0.25">
      <c r="A4" s="222" t="s">
        <v>31</v>
      </c>
      <c r="B4" s="222"/>
      <c r="C4" s="222"/>
      <c r="D4" s="163" t="s">
        <v>133</v>
      </c>
      <c r="E4" s="163" t="s">
        <v>133</v>
      </c>
      <c r="F4" s="163" t="s">
        <v>133</v>
      </c>
      <c r="G4" s="163" t="s">
        <v>133</v>
      </c>
      <c r="H4" s="163" t="s">
        <v>133</v>
      </c>
      <c r="I4" s="163" t="s">
        <v>134</v>
      </c>
      <c r="J4" s="163" t="s">
        <v>134</v>
      </c>
      <c r="K4" s="163" t="s">
        <v>134</v>
      </c>
      <c r="L4" s="163" t="s">
        <v>215</v>
      </c>
      <c r="M4" s="163" t="s">
        <v>134</v>
      </c>
      <c r="N4" s="163" t="s">
        <v>134</v>
      </c>
      <c r="O4" s="163" t="s">
        <v>215</v>
      </c>
      <c r="P4" s="163" t="s">
        <v>134</v>
      </c>
      <c r="Q4" s="163" t="s">
        <v>133</v>
      </c>
      <c r="R4" s="163" t="s">
        <v>133</v>
      </c>
      <c r="S4" s="163" t="s">
        <v>133</v>
      </c>
      <c r="T4" s="163" t="s">
        <v>133</v>
      </c>
      <c r="U4" s="163" t="s">
        <v>135</v>
      </c>
      <c r="V4" s="163" t="s">
        <v>135</v>
      </c>
      <c r="W4" s="163" t="s">
        <v>134</v>
      </c>
      <c r="X4" s="163" t="s">
        <v>133</v>
      </c>
      <c r="Y4" s="163" t="s">
        <v>133</v>
      </c>
      <c r="Z4" s="222" t="s">
        <v>134</v>
      </c>
      <c r="AA4" s="222"/>
      <c r="AB4" s="163" t="s">
        <v>133</v>
      </c>
    </row>
    <row r="5" spans="1:28" s="160" customFormat="1" x14ac:dyDescent="0.25"/>
    <row r="6" spans="1:28" s="160" customFormat="1" x14ac:dyDescent="0.25"/>
    <row r="7" spans="1:28" s="160" customFormat="1" x14ac:dyDescent="0.25"/>
    <row r="8" spans="1:28" s="160" customFormat="1" x14ac:dyDescent="0.25"/>
    <row r="9" spans="1:28" s="160" customFormat="1" x14ac:dyDescent="0.25"/>
    <row r="10" spans="1:28" s="160" customFormat="1" x14ac:dyDescent="0.25"/>
    <row r="11" spans="1:28" s="160" customFormat="1" x14ac:dyDescent="0.25"/>
    <row r="12" spans="1:28" s="160" customFormat="1" x14ac:dyDescent="0.25"/>
    <row r="13" spans="1:28" s="160" customFormat="1" x14ac:dyDescent="0.25"/>
    <row r="14" spans="1:28" s="160" customFormat="1" x14ac:dyDescent="0.25"/>
    <row r="15" spans="1:28" s="160" customFormat="1" x14ac:dyDescent="0.25"/>
    <row r="16" spans="1:28" s="160" customFormat="1" x14ac:dyDescent="0.25"/>
    <row r="17" s="160" customFormat="1" x14ac:dyDescent="0.25"/>
    <row r="18" s="160" customFormat="1" x14ac:dyDescent="0.25"/>
    <row r="19" s="160" customFormat="1" x14ac:dyDescent="0.25"/>
    <row r="20" s="160" customFormat="1" x14ac:dyDescent="0.25"/>
    <row r="21" s="160" customFormat="1" x14ac:dyDescent="0.25"/>
    <row r="22" s="160" customFormat="1" x14ac:dyDescent="0.25"/>
    <row r="23" s="160" customFormat="1" x14ac:dyDescent="0.25"/>
    <row r="24" s="160" customFormat="1" x14ac:dyDescent="0.25"/>
    <row r="25" s="160" customFormat="1" x14ac:dyDescent="0.25"/>
    <row r="26" s="160" customFormat="1" x14ac:dyDescent="0.25"/>
    <row r="27" s="160" customFormat="1" x14ac:dyDescent="0.25"/>
    <row r="28" s="160" customFormat="1" x14ac:dyDescent="0.25"/>
    <row r="29" s="160" customFormat="1" x14ac:dyDescent="0.25"/>
    <row r="30" s="160" customFormat="1" x14ac:dyDescent="0.25"/>
    <row r="31" s="160" customFormat="1" x14ac:dyDescent="0.25"/>
    <row r="32" s="160" customFormat="1" x14ac:dyDescent="0.25"/>
    <row r="33" s="160" customFormat="1" x14ac:dyDescent="0.25"/>
    <row r="34" s="160" customFormat="1" x14ac:dyDescent="0.25"/>
    <row r="35" s="160" customFormat="1" x14ac:dyDescent="0.25"/>
    <row r="36" s="160" customFormat="1" x14ac:dyDescent="0.25"/>
    <row r="37" s="160" customFormat="1" x14ac:dyDescent="0.25"/>
    <row r="38" s="160" customFormat="1" x14ac:dyDescent="0.25"/>
    <row r="39" s="160" customFormat="1" x14ac:dyDescent="0.25"/>
    <row r="40" s="160" customFormat="1" x14ac:dyDescent="0.25"/>
    <row r="41" s="160" customFormat="1" x14ac:dyDescent="0.25"/>
    <row r="42" s="160" customFormat="1" x14ac:dyDescent="0.25"/>
    <row r="43" s="160" customFormat="1" x14ac:dyDescent="0.25"/>
    <row r="44" s="160" customFormat="1" x14ac:dyDescent="0.25"/>
    <row r="45" s="160" customFormat="1" x14ac:dyDescent="0.25"/>
    <row r="46" s="160" customFormat="1" x14ac:dyDescent="0.25"/>
    <row r="47" s="160" customFormat="1" x14ac:dyDescent="0.25"/>
    <row r="48" s="160" customFormat="1" x14ac:dyDescent="0.25"/>
    <row r="49" s="160" customFormat="1" x14ac:dyDescent="0.25"/>
    <row r="50" s="160" customFormat="1" x14ac:dyDescent="0.25"/>
    <row r="51" s="160" customFormat="1" x14ac:dyDescent="0.25"/>
    <row r="52" s="160" customFormat="1" x14ac:dyDescent="0.25"/>
    <row r="53" s="160" customFormat="1" x14ac:dyDescent="0.25"/>
    <row r="54" s="160" customFormat="1" x14ac:dyDescent="0.25"/>
    <row r="55" s="160" customFormat="1" x14ac:dyDescent="0.25"/>
    <row r="56" s="160" customFormat="1" x14ac:dyDescent="0.25"/>
    <row r="57" s="160" customFormat="1" x14ac:dyDescent="0.25"/>
    <row r="58" s="160" customFormat="1" x14ac:dyDescent="0.25"/>
    <row r="59" s="160" customFormat="1" x14ac:dyDescent="0.25"/>
    <row r="60" s="160" customFormat="1" x14ac:dyDescent="0.25"/>
    <row r="61" s="160" customFormat="1" x14ac:dyDescent="0.25"/>
    <row r="62" s="160" customFormat="1" x14ac:dyDescent="0.25"/>
    <row r="63" s="160" customFormat="1" x14ac:dyDescent="0.25"/>
    <row r="64" s="160" customFormat="1" x14ac:dyDescent="0.25"/>
    <row r="65" s="160" customFormat="1" x14ac:dyDescent="0.25"/>
    <row r="66" s="160" customFormat="1" x14ac:dyDescent="0.25"/>
    <row r="67" s="160" customFormat="1" x14ac:dyDescent="0.25"/>
    <row r="68" s="160" customFormat="1" x14ac:dyDescent="0.25"/>
    <row r="69" s="160" customFormat="1" x14ac:dyDescent="0.25"/>
    <row r="70" s="160" customFormat="1" x14ac:dyDescent="0.25"/>
    <row r="71" s="160" customFormat="1" x14ac:dyDescent="0.25"/>
    <row r="72" s="160" customFormat="1" x14ac:dyDescent="0.25"/>
    <row r="73" s="160" customFormat="1" x14ac:dyDescent="0.25"/>
    <row r="74" s="160" customFormat="1" x14ac:dyDescent="0.25"/>
    <row r="75" s="160" customFormat="1" x14ac:dyDescent="0.25"/>
    <row r="76" s="160" customFormat="1" x14ac:dyDescent="0.25"/>
    <row r="77" s="160" customFormat="1" x14ac:dyDescent="0.25"/>
    <row r="78" s="160" customFormat="1" x14ac:dyDescent="0.25"/>
    <row r="79" s="160" customFormat="1" x14ac:dyDescent="0.25"/>
    <row r="80" s="160" customFormat="1" x14ac:dyDescent="0.25"/>
    <row r="81" s="160" customFormat="1" x14ac:dyDescent="0.25"/>
    <row r="82" s="160" customFormat="1" x14ac:dyDescent="0.25"/>
    <row r="83" s="160" customFormat="1" x14ac:dyDescent="0.25"/>
    <row r="84" s="160" customFormat="1" x14ac:dyDescent="0.25"/>
    <row r="85" s="160" customFormat="1" x14ac:dyDescent="0.25"/>
    <row r="86" s="160" customFormat="1" x14ac:dyDescent="0.25"/>
    <row r="87" s="160" customFormat="1" x14ac:dyDescent="0.25"/>
    <row r="88" s="160" customFormat="1" x14ac:dyDescent="0.25"/>
    <row r="89" s="160" customFormat="1" x14ac:dyDescent="0.25"/>
    <row r="90" s="160" customFormat="1" x14ac:dyDescent="0.25"/>
    <row r="91" s="160" customFormat="1" x14ac:dyDescent="0.25"/>
    <row r="92" s="160" customFormat="1" x14ac:dyDescent="0.25"/>
    <row r="93" s="160" customFormat="1" x14ac:dyDescent="0.25"/>
    <row r="94" s="160" customFormat="1" x14ac:dyDescent="0.25"/>
    <row r="95" s="160" customFormat="1" x14ac:dyDescent="0.25"/>
    <row r="96" s="160" customFormat="1" x14ac:dyDescent="0.25"/>
    <row r="97" s="160" customFormat="1" x14ac:dyDescent="0.25"/>
    <row r="98" s="160" customFormat="1" x14ac:dyDescent="0.25"/>
    <row r="99" s="160" customFormat="1" x14ac:dyDescent="0.25"/>
    <row r="100" s="160" customFormat="1" x14ac:dyDescent="0.25"/>
    <row r="101" s="160" customFormat="1" x14ac:dyDescent="0.25"/>
    <row r="102" s="160" customFormat="1" x14ac:dyDescent="0.25"/>
    <row r="103" s="160" customFormat="1" x14ac:dyDescent="0.25"/>
    <row r="104" s="160" customFormat="1" x14ac:dyDescent="0.25"/>
    <row r="105" s="160" customFormat="1" x14ac:dyDescent="0.25"/>
    <row r="106" s="160" customFormat="1" x14ac:dyDescent="0.25"/>
    <row r="107" s="160" customFormat="1" x14ac:dyDescent="0.25"/>
    <row r="108" s="160" customFormat="1" x14ac:dyDescent="0.25"/>
    <row r="109" s="160" customFormat="1" x14ac:dyDescent="0.25"/>
    <row r="110" s="160" customFormat="1" x14ac:dyDescent="0.25"/>
    <row r="111" s="160" customFormat="1" x14ac:dyDescent="0.25"/>
    <row r="112" s="160" customFormat="1" x14ac:dyDescent="0.25"/>
    <row r="113" s="160" customFormat="1" x14ac:dyDescent="0.25"/>
    <row r="114" s="160" customFormat="1" x14ac:dyDescent="0.25"/>
    <row r="115" s="160" customFormat="1" x14ac:dyDescent="0.25"/>
    <row r="116" s="160" customFormat="1" x14ac:dyDescent="0.25"/>
    <row r="117" s="160" customFormat="1" x14ac:dyDescent="0.25"/>
    <row r="118" s="160" customFormat="1" x14ac:dyDescent="0.25"/>
    <row r="119" s="160" customFormat="1" x14ac:dyDescent="0.25"/>
    <row r="120" s="160" customFormat="1" x14ac:dyDescent="0.25"/>
    <row r="121" s="160" customFormat="1" x14ac:dyDescent="0.25"/>
    <row r="122" s="160" customFormat="1" x14ac:dyDescent="0.25"/>
    <row r="123" s="160" customFormat="1" x14ac:dyDescent="0.25"/>
    <row r="124" s="160" customFormat="1" x14ac:dyDescent="0.25"/>
    <row r="125" s="160" customFormat="1" x14ac:dyDescent="0.25"/>
    <row r="126" s="160" customFormat="1" x14ac:dyDescent="0.25"/>
    <row r="127" s="160" customFormat="1" x14ac:dyDescent="0.25"/>
    <row r="128" s="160" customFormat="1" x14ac:dyDescent="0.25"/>
    <row r="129" s="160" customFormat="1" x14ac:dyDescent="0.25"/>
    <row r="130" s="160" customFormat="1" x14ac:dyDescent="0.25"/>
    <row r="131" s="160" customFormat="1" x14ac:dyDescent="0.25"/>
    <row r="132" s="160" customFormat="1" x14ac:dyDescent="0.25"/>
    <row r="133" s="160" customFormat="1" x14ac:dyDescent="0.25"/>
    <row r="134" s="160" customFormat="1" x14ac:dyDescent="0.25"/>
    <row r="135" s="160" customFormat="1" x14ac:dyDescent="0.25"/>
    <row r="136" s="160" customFormat="1" x14ac:dyDescent="0.25"/>
    <row r="137" s="160" customFormat="1" x14ac:dyDescent="0.25"/>
    <row r="138" s="160" customFormat="1" x14ac:dyDescent="0.25"/>
    <row r="139" s="160" customFormat="1" x14ac:dyDescent="0.25"/>
    <row r="140" s="160" customFormat="1" x14ac:dyDescent="0.25"/>
    <row r="141" s="160" customFormat="1" x14ac:dyDescent="0.25"/>
    <row r="142" s="160" customFormat="1" x14ac:dyDescent="0.25"/>
    <row r="143" s="160" customFormat="1" x14ac:dyDescent="0.25"/>
    <row r="144" s="160" customFormat="1" x14ac:dyDescent="0.25"/>
    <row r="145" s="160" customFormat="1" x14ac:dyDescent="0.25"/>
    <row r="146" s="160" customFormat="1" x14ac:dyDescent="0.25"/>
    <row r="147" s="160" customFormat="1" x14ac:dyDescent="0.25"/>
    <row r="148" s="160" customFormat="1" x14ac:dyDescent="0.25"/>
    <row r="149" s="160" customFormat="1" x14ac:dyDescent="0.25"/>
    <row r="150" s="160" customFormat="1" x14ac:dyDescent="0.25"/>
    <row r="151" s="160" customFormat="1" x14ac:dyDescent="0.25"/>
    <row r="152" s="160" customFormat="1" x14ac:dyDescent="0.25"/>
    <row r="153" s="160" customFormat="1" x14ac:dyDescent="0.25"/>
    <row r="154" s="160" customFormat="1" x14ac:dyDescent="0.25"/>
    <row r="155" s="160" customFormat="1" x14ac:dyDescent="0.25"/>
    <row r="156" s="160" customFormat="1" x14ac:dyDescent="0.25"/>
    <row r="157" s="160" customFormat="1" x14ac:dyDescent="0.25"/>
    <row r="158" s="160" customFormat="1" x14ac:dyDescent="0.25"/>
    <row r="159" s="160" customFormat="1" x14ac:dyDescent="0.25"/>
    <row r="160" s="160" customFormat="1" x14ac:dyDescent="0.25"/>
    <row r="161" s="160" customFormat="1" x14ac:dyDescent="0.25"/>
    <row r="162" s="160" customFormat="1" x14ac:dyDescent="0.25"/>
    <row r="163" s="160" customFormat="1" x14ac:dyDescent="0.25"/>
    <row r="164" s="160" customFormat="1" x14ac:dyDescent="0.25"/>
    <row r="165" s="160" customFormat="1" x14ac:dyDescent="0.25"/>
    <row r="166" s="160" customFormat="1" x14ac:dyDescent="0.25"/>
    <row r="167" s="160" customFormat="1" x14ac:dyDescent="0.25"/>
    <row r="168" s="160" customFormat="1" x14ac:dyDescent="0.25"/>
    <row r="169" s="160" customFormat="1" x14ac:dyDescent="0.25"/>
    <row r="170" s="160" customFormat="1" x14ac:dyDescent="0.25"/>
    <row r="171" s="160" customFormat="1" x14ac:dyDescent="0.25"/>
    <row r="172" s="160" customFormat="1" x14ac:dyDescent="0.25"/>
    <row r="173" s="160" customFormat="1" x14ac:dyDescent="0.25"/>
    <row r="174" s="160" customFormat="1" x14ac:dyDescent="0.25"/>
    <row r="175" s="160" customFormat="1" x14ac:dyDescent="0.25"/>
    <row r="176" s="160" customFormat="1" x14ac:dyDescent="0.25"/>
    <row r="177" s="160" customFormat="1" x14ac:dyDescent="0.25"/>
    <row r="178" s="160" customFormat="1" x14ac:dyDescent="0.25"/>
    <row r="179" s="160" customFormat="1" x14ac:dyDescent="0.25"/>
    <row r="180" s="160" customFormat="1" x14ac:dyDescent="0.25"/>
    <row r="181" s="160" customFormat="1" x14ac:dyDescent="0.25"/>
    <row r="182" s="160" customFormat="1" x14ac:dyDescent="0.25"/>
    <row r="183" s="160" customFormat="1" x14ac:dyDescent="0.25"/>
    <row r="184" s="160" customFormat="1" x14ac:dyDescent="0.25"/>
    <row r="185" s="160" customFormat="1" x14ac:dyDescent="0.25"/>
    <row r="186" s="160" customFormat="1" x14ac:dyDescent="0.25"/>
    <row r="187" s="160" customFormat="1" x14ac:dyDescent="0.25"/>
    <row r="188" s="160" customFormat="1" x14ac:dyDescent="0.25"/>
    <row r="189" s="160" customFormat="1" x14ac:dyDescent="0.25"/>
    <row r="190" s="160" customFormat="1" x14ac:dyDescent="0.25"/>
    <row r="191" s="160" customFormat="1" x14ac:dyDescent="0.25"/>
    <row r="192" s="160" customFormat="1" x14ac:dyDescent="0.25"/>
    <row r="193" s="160" customFormat="1" x14ac:dyDescent="0.25"/>
    <row r="194" s="160" customFormat="1" x14ac:dyDescent="0.25"/>
    <row r="195" s="160" customFormat="1" x14ac:dyDescent="0.25"/>
    <row r="196" s="160" customFormat="1" x14ac:dyDescent="0.25"/>
    <row r="197" s="160" customFormat="1" x14ac:dyDescent="0.25"/>
    <row r="198" s="160" customFormat="1" x14ac:dyDescent="0.25"/>
    <row r="199" s="160" customFormat="1" x14ac:dyDescent="0.25"/>
    <row r="200" s="160" customFormat="1" x14ac:dyDescent="0.25"/>
    <row r="201" s="160" customFormat="1" x14ac:dyDescent="0.25"/>
    <row r="202" s="160" customFormat="1" x14ac:dyDescent="0.25"/>
    <row r="203" s="160" customFormat="1" x14ac:dyDescent="0.25"/>
    <row r="204" s="160" customFormat="1" x14ac:dyDescent="0.25"/>
    <row r="205" s="160" customFormat="1" x14ac:dyDescent="0.25"/>
    <row r="206" s="160" customFormat="1" x14ac:dyDescent="0.25"/>
    <row r="207" s="160" customFormat="1" x14ac:dyDescent="0.25"/>
    <row r="208" s="160" customFormat="1" x14ac:dyDescent="0.25"/>
    <row r="209" s="160" customFormat="1" x14ac:dyDescent="0.25"/>
    <row r="210" s="160" customFormat="1" x14ac:dyDescent="0.25"/>
    <row r="211" s="160" customFormat="1" x14ac:dyDescent="0.25"/>
    <row r="212" s="160" customFormat="1" x14ac:dyDescent="0.25"/>
    <row r="213" s="160" customFormat="1" x14ac:dyDescent="0.25"/>
    <row r="214" s="160" customFormat="1" x14ac:dyDescent="0.25"/>
    <row r="215" s="160" customFormat="1" x14ac:dyDescent="0.25"/>
    <row r="216" s="160" customFormat="1" x14ac:dyDescent="0.25"/>
    <row r="217" s="160" customFormat="1" x14ac:dyDescent="0.25"/>
    <row r="218" s="160" customFormat="1" x14ac:dyDescent="0.25"/>
    <row r="219" s="160" customFormat="1" x14ac:dyDescent="0.25"/>
    <row r="220" s="160" customFormat="1" x14ac:dyDescent="0.25"/>
    <row r="221" s="160" customFormat="1" x14ac:dyDescent="0.25"/>
    <row r="222" s="160" customFormat="1" x14ac:dyDescent="0.25"/>
    <row r="223" s="160" customFormat="1" x14ac:dyDescent="0.25"/>
    <row r="224" s="160" customFormat="1" x14ac:dyDescent="0.25"/>
    <row r="225" s="160" customFormat="1" x14ac:dyDescent="0.25"/>
    <row r="226" s="160" customFormat="1" x14ac:dyDescent="0.25"/>
    <row r="227" s="160" customFormat="1" x14ac:dyDescent="0.25"/>
    <row r="228" s="160" customFormat="1" x14ac:dyDescent="0.25"/>
    <row r="229" s="160" customFormat="1" x14ac:dyDescent="0.25"/>
    <row r="230" s="160" customFormat="1" x14ac:dyDescent="0.25"/>
    <row r="231" s="160" customFormat="1" x14ac:dyDescent="0.25"/>
    <row r="232" s="160" customFormat="1" x14ac:dyDescent="0.25"/>
    <row r="233" s="160" customFormat="1" x14ac:dyDescent="0.25"/>
    <row r="234" s="160" customFormat="1" x14ac:dyDescent="0.25"/>
    <row r="235" s="160" customFormat="1" x14ac:dyDescent="0.25"/>
    <row r="236" s="160" customFormat="1" x14ac:dyDescent="0.25"/>
    <row r="237" s="160" customFormat="1" x14ac:dyDescent="0.25"/>
    <row r="238" s="160" customFormat="1" x14ac:dyDescent="0.25"/>
    <row r="239" s="160" customFormat="1" x14ac:dyDescent="0.25"/>
    <row r="240" s="160" customFormat="1" x14ac:dyDescent="0.25"/>
    <row r="241" s="160" customFormat="1" x14ac:dyDescent="0.25"/>
    <row r="242" s="160" customFormat="1" x14ac:dyDescent="0.25"/>
    <row r="243" s="160" customFormat="1" x14ac:dyDescent="0.25"/>
    <row r="244" s="160" customFormat="1" x14ac:dyDescent="0.25"/>
    <row r="245" s="160" customFormat="1" x14ac:dyDescent="0.25"/>
    <row r="246" s="160" customFormat="1" x14ac:dyDescent="0.25"/>
    <row r="247" s="160" customFormat="1" x14ac:dyDescent="0.25"/>
    <row r="248" s="160" customFormat="1" x14ac:dyDescent="0.25"/>
    <row r="249" s="160" customFormat="1" x14ac:dyDescent="0.25"/>
    <row r="250" s="160" customFormat="1" x14ac:dyDescent="0.25"/>
    <row r="251" s="160" customFormat="1" x14ac:dyDescent="0.25"/>
    <row r="252" s="160" customFormat="1" x14ac:dyDescent="0.25"/>
    <row r="253" s="160" customFormat="1" x14ac:dyDescent="0.25"/>
    <row r="254" s="160" customFormat="1" x14ac:dyDescent="0.25"/>
    <row r="255" s="160" customFormat="1" x14ac:dyDescent="0.25"/>
    <row r="256" s="160" customFormat="1" x14ac:dyDescent="0.25"/>
    <row r="257" s="160" customFormat="1" x14ac:dyDescent="0.25"/>
    <row r="258" s="160" customFormat="1" x14ac:dyDescent="0.25"/>
    <row r="259" s="160" customFormat="1" x14ac:dyDescent="0.25"/>
    <row r="260" s="160" customFormat="1" x14ac:dyDescent="0.25"/>
    <row r="261" s="160" customFormat="1" x14ac:dyDescent="0.25"/>
    <row r="262" s="160" customFormat="1" x14ac:dyDescent="0.25"/>
    <row r="263" s="160" customFormat="1" x14ac:dyDescent="0.25"/>
    <row r="264" s="160" customFormat="1" x14ac:dyDescent="0.25"/>
    <row r="265" s="160" customFormat="1" x14ac:dyDescent="0.25"/>
    <row r="266" s="160" customFormat="1" x14ac:dyDescent="0.25"/>
    <row r="267" s="160" customFormat="1" x14ac:dyDescent="0.25"/>
    <row r="268" s="160" customFormat="1" x14ac:dyDescent="0.25"/>
    <row r="269" s="160" customFormat="1" x14ac:dyDescent="0.25"/>
    <row r="270" s="160" customFormat="1" x14ac:dyDescent="0.25"/>
    <row r="271" s="160" customFormat="1" x14ac:dyDescent="0.25"/>
    <row r="272" s="160" customFormat="1" x14ac:dyDescent="0.25"/>
    <row r="273" s="160" customFormat="1" x14ac:dyDescent="0.25"/>
    <row r="274" s="160" customFormat="1" x14ac:dyDescent="0.25"/>
    <row r="275" s="160" customFormat="1" x14ac:dyDescent="0.25"/>
    <row r="276" s="160" customFormat="1" x14ac:dyDescent="0.25"/>
    <row r="277" s="160" customFormat="1" x14ac:dyDescent="0.25"/>
    <row r="278" s="160" customFormat="1" x14ac:dyDescent="0.25"/>
    <row r="279" s="160" customFormat="1" x14ac:dyDescent="0.25"/>
    <row r="280" s="160" customFormat="1" x14ac:dyDescent="0.25"/>
    <row r="281" s="160" customFormat="1" x14ac:dyDescent="0.25"/>
    <row r="282" s="160" customFormat="1" x14ac:dyDescent="0.25"/>
    <row r="283" s="160" customFormat="1" x14ac:dyDescent="0.25"/>
    <row r="284" s="160" customFormat="1" x14ac:dyDescent="0.25"/>
    <row r="285" s="160" customFormat="1" x14ac:dyDescent="0.25"/>
    <row r="286" s="160" customFormat="1" x14ac:dyDescent="0.25"/>
    <row r="287" s="160" customFormat="1" x14ac:dyDescent="0.25"/>
    <row r="288" s="160" customFormat="1" x14ac:dyDescent="0.25"/>
    <row r="289" s="160" customFormat="1" x14ac:dyDescent="0.25"/>
    <row r="290" s="160" customFormat="1" x14ac:dyDescent="0.25"/>
    <row r="291" s="160" customFormat="1" x14ac:dyDescent="0.25"/>
    <row r="292" s="160" customFormat="1" x14ac:dyDescent="0.25"/>
    <row r="293" s="160" customFormat="1" x14ac:dyDescent="0.25"/>
    <row r="294" s="160" customFormat="1" x14ac:dyDescent="0.25"/>
    <row r="295" s="160" customFormat="1" x14ac:dyDescent="0.25"/>
    <row r="296" s="160" customFormat="1" x14ac:dyDescent="0.25"/>
    <row r="297" s="160" customFormat="1" x14ac:dyDescent="0.25"/>
    <row r="298" s="160" customFormat="1" x14ac:dyDescent="0.25"/>
    <row r="299" s="160" customFormat="1" x14ac:dyDescent="0.25"/>
    <row r="300" s="160" customFormat="1" x14ac:dyDescent="0.25"/>
    <row r="301" s="160" customFormat="1" x14ac:dyDescent="0.25"/>
    <row r="302" s="160" customFormat="1" x14ac:dyDescent="0.25"/>
    <row r="303" s="160" customFormat="1" x14ac:dyDescent="0.25"/>
    <row r="304" s="160" customFormat="1" x14ac:dyDescent="0.25"/>
    <row r="305" s="160" customFormat="1" x14ac:dyDescent="0.25"/>
    <row r="306" s="160" customFormat="1" x14ac:dyDescent="0.25"/>
    <row r="307" s="160" customFormat="1" x14ac:dyDescent="0.25"/>
    <row r="308" s="160" customFormat="1" x14ac:dyDescent="0.25"/>
    <row r="309" s="160" customFormat="1" x14ac:dyDescent="0.25"/>
    <row r="310" s="160" customFormat="1" x14ac:dyDescent="0.25"/>
    <row r="311" s="160" customFormat="1" x14ac:dyDescent="0.25"/>
    <row r="312" s="160" customFormat="1" x14ac:dyDescent="0.25"/>
    <row r="313" s="160" customFormat="1" x14ac:dyDescent="0.25"/>
    <row r="314" s="160" customFormat="1" x14ac:dyDescent="0.25"/>
    <row r="315" s="160" customFormat="1" x14ac:dyDescent="0.25"/>
    <row r="316" s="160" customFormat="1" x14ac:dyDescent="0.25"/>
    <row r="317" s="160" customFormat="1" x14ac:dyDescent="0.25"/>
    <row r="318" s="160" customFormat="1" x14ac:dyDescent="0.25"/>
    <row r="319" s="160" customFormat="1" x14ac:dyDescent="0.25"/>
    <row r="320" s="160" customFormat="1" x14ac:dyDescent="0.25"/>
    <row r="321" s="160" customFormat="1" x14ac:dyDescent="0.25"/>
    <row r="322" s="160" customFormat="1" x14ac:dyDescent="0.25"/>
    <row r="323" s="160" customFormat="1" x14ac:dyDescent="0.25"/>
    <row r="324" s="160" customFormat="1" x14ac:dyDescent="0.25"/>
    <row r="325" s="160" customFormat="1" x14ac:dyDescent="0.25"/>
    <row r="326" s="160" customFormat="1" x14ac:dyDescent="0.25"/>
    <row r="327" s="160" customFormat="1" x14ac:dyDescent="0.25"/>
    <row r="328" s="160" customFormat="1" x14ac:dyDescent="0.25"/>
    <row r="329" s="160" customFormat="1" x14ac:dyDescent="0.25"/>
    <row r="330" s="160" customFormat="1" x14ac:dyDescent="0.25"/>
    <row r="331" s="160" customFormat="1" x14ac:dyDescent="0.25"/>
    <row r="332" s="160" customFormat="1" x14ac:dyDescent="0.25"/>
    <row r="333" s="160" customFormat="1" x14ac:dyDescent="0.25"/>
    <row r="334" s="160" customFormat="1" x14ac:dyDescent="0.25"/>
    <row r="335" s="160" customFormat="1" x14ac:dyDescent="0.25"/>
    <row r="336" s="160" customFormat="1" x14ac:dyDescent="0.25"/>
    <row r="337" s="160" customFormat="1" x14ac:dyDescent="0.25"/>
    <row r="338" s="160" customFormat="1" x14ac:dyDescent="0.25"/>
    <row r="339" s="160" customFormat="1" x14ac:dyDescent="0.25"/>
    <row r="340" s="160" customFormat="1" x14ac:dyDescent="0.25"/>
    <row r="341" s="160" customFormat="1" x14ac:dyDescent="0.25"/>
    <row r="342" s="160" customFormat="1" x14ac:dyDescent="0.25"/>
    <row r="343" s="160" customFormat="1" x14ac:dyDescent="0.25"/>
    <row r="344" s="160" customFormat="1" x14ac:dyDescent="0.25"/>
    <row r="345" s="160" customFormat="1" x14ac:dyDescent="0.25"/>
    <row r="346" s="160" customFormat="1" x14ac:dyDescent="0.25"/>
    <row r="347" s="160" customFormat="1" x14ac:dyDescent="0.25"/>
    <row r="348" s="160" customFormat="1" x14ac:dyDescent="0.25"/>
    <row r="349" s="160" customFormat="1" x14ac:dyDescent="0.25"/>
    <row r="350" s="160" customFormat="1" x14ac:dyDescent="0.25"/>
    <row r="351" s="160" customFormat="1" x14ac:dyDescent="0.25"/>
    <row r="352" s="160" customFormat="1" x14ac:dyDescent="0.25"/>
    <row r="353" s="160" customFormat="1" x14ac:dyDescent="0.25"/>
    <row r="354" s="160" customFormat="1" x14ac:dyDescent="0.25"/>
    <row r="355" s="160" customFormat="1" x14ac:dyDescent="0.25"/>
    <row r="356" s="160" customFormat="1" x14ac:dyDescent="0.25"/>
    <row r="357" s="160" customFormat="1" x14ac:dyDescent="0.25"/>
    <row r="358" s="160" customFormat="1" x14ac:dyDescent="0.25"/>
    <row r="359" s="160" customFormat="1" x14ac:dyDescent="0.25"/>
    <row r="360" s="160" customFormat="1" x14ac:dyDescent="0.25"/>
    <row r="361" s="160" customFormat="1" x14ac:dyDescent="0.25"/>
    <row r="362" s="160" customFormat="1" x14ac:dyDescent="0.25"/>
    <row r="363" s="160" customFormat="1" x14ac:dyDescent="0.25"/>
    <row r="364" s="160" customFormat="1" x14ac:dyDescent="0.25"/>
    <row r="365" s="160" customFormat="1" x14ac:dyDescent="0.25"/>
    <row r="366" s="160" customFormat="1" x14ac:dyDescent="0.25"/>
    <row r="367" s="160" customFormat="1" x14ac:dyDescent="0.25"/>
    <row r="368" s="160" customFormat="1" x14ac:dyDescent="0.25"/>
    <row r="369" s="160" customFormat="1" x14ac:dyDescent="0.25"/>
    <row r="370" s="160" customFormat="1" x14ac:dyDescent="0.25"/>
    <row r="371" s="160" customFormat="1" x14ac:dyDescent="0.25"/>
    <row r="372" s="160" customFormat="1" x14ac:dyDescent="0.25"/>
    <row r="373" s="160" customFormat="1" x14ac:dyDescent="0.25"/>
    <row r="374" s="160" customFormat="1" x14ac:dyDescent="0.25"/>
    <row r="375" s="160" customFormat="1" x14ac:dyDescent="0.25"/>
    <row r="376" s="160" customFormat="1" x14ac:dyDescent="0.25"/>
    <row r="377" s="160" customFormat="1" x14ac:dyDescent="0.25"/>
    <row r="378" s="160" customFormat="1" x14ac:dyDescent="0.25"/>
    <row r="379" s="160" customFormat="1" x14ac:dyDescent="0.25"/>
    <row r="380" s="160" customFormat="1" x14ac:dyDescent="0.25"/>
    <row r="381" s="160" customFormat="1" x14ac:dyDescent="0.25"/>
    <row r="382" s="160" customFormat="1" x14ac:dyDescent="0.25"/>
    <row r="383" s="160" customFormat="1" x14ac:dyDescent="0.25"/>
    <row r="384" s="160" customFormat="1" x14ac:dyDescent="0.25"/>
    <row r="385" s="160" customFormat="1" x14ac:dyDescent="0.25"/>
    <row r="386" s="160" customFormat="1" x14ac:dyDescent="0.25"/>
    <row r="387" s="160" customFormat="1" x14ac:dyDescent="0.25"/>
    <row r="388" s="160" customFormat="1" x14ac:dyDescent="0.25"/>
    <row r="389" s="160" customFormat="1" x14ac:dyDescent="0.25"/>
    <row r="390" s="160" customFormat="1" x14ac:dyDescent="0.25"/>
    <row r="391" s="160" customFormat="1" x14ac:dyDescent="0.25"/>
    <row r="392" s="160" customFormat="1" x14ac:dyDescent="0.25"/>
    <row r="393" s="160" customFormat="1" x14ac:dyDescent="0.25"/>
    <row r="394" s="160" customFormat="1" x14ac:dyDescent="0.25"/>
    <row r="395" s="160" customFormat="1" x14ac:dyDescent="0.25"/>
    <row r="396" s="160" customFormat="1" x14ac:dyDescent="0.25"/>
    <row r="397" s="160" customFormat="1" x14ac:dyDescent="0.25"/>
    <row r="398" s="160" customFormat="1" x14ac:dyDescent="0.25"/>
    <row r="399" s="160" customFormat="1" x14ac:dyDescent="0.25"/>
    <row r="400" s="160" customFormat="1" x14ac:dyDescent="0.25"/>
    <row r="401" s="160" customFormat="1" x14ac:dyDescent="0.25"/>
    <row r="402" s="160" customFormat="1" x14ac:dyDescent="0.25"/>
    <row r="403" s="160" customFormat="1" x14ac:dyDescent="0.25"/>
    <row r="404" s="160" customFormat="1" x14ac:dyDescent="0.25"/>
    <row r="405" s="160" customFormat="1" x14ac:dyDescent="0.25"/>
    <row r="406" s="160" customFormat="1" x14ac:dyDescent="0.25"/>
    <row r="407" s="160" customFormat="1" x14ac:dyDescent="0.25"/>
    <row r="408" s="160" customFormat="1" x14ac:dyDescent="0.25"/>
    <row r="409" s="160" customFormat="1" x14ac:dyDescent="0.25"/>
    <row r="410" s="160" customFormat="1" x14ac:dyDescent="0.25"/>
    <row r="411" s="160" customFormat="1" x14ac:dyDescent="0.25"/>
    <row r="412" s="160" customFormat="1" x14ac:dyDescent="0.25"/>
    <row r="413" s="160" customFormat="1" x14ac:dyDescent="0.25"/>
    <row r="414" s="160" customFormat="1" x14ac:dyDescent="0.25"/>
    <row r="415" s="160" customFormat="1" x14ac:dyDescent="0.25"/>
    <row r="416" s="160" customFormat="1" x14ac:dyDescent="0.25"/>
    <row r="417" s="160" customFormat="1" x14ac:dyDescent="0.25"/>
    <row r="418" s="160" customFormat="1" x14ac:dyDescent="0.25"/>
    <row r="419" s="160" customFormat="1" x14ac:dyDescent="0.25"/>
    <row r="420" s="160" customFormat="1" x14ac:dyDescent="0.25"/>
    <row r="421" s="160" customFormat="1" x14ac:dyDescent="0.25"/>
    <row r="422" s="160" customFormat="1" x14ac:dyDescent="0.25"/>
    <row r="423" s="160" customFormat="1" x14ac:dyDescent="0.25"/>
    <row r="424" s="160" customFormat="1" x14ac:dyDescent="0.25"/>
    <row r="425" s="160" customFormat="1" x14ac:dyDescent="0.25"/>
    <row r="426" s="160" customFormat="1" x14ac:dyDescent="0.25"/>
    <row r="427" s="160" customFormat="1" x14ac:dyDescent="0.25"/>
    <row r="428" s="160" customFormat="1" x14ac:dyDescent="0.25"/>
    <row r="429" s="160" customFormat="1" x14ac:dyDescent="0.25"/>
    <row r="430" s="160" customFormat="1" x14ac:dyDescent="0.25"/>
    <row r="431" s="160" customFormat="1" x14ac:dyDescent="0.25"/>
    <row r="432" s="160" customFormat="1" x14ac:dyDescent="0.25"/>
    <row r="433" s="160" customFormat="1" x14ac:dyDescent="0.25"/>
    <row r="434" s="160" customFormat="1" x14ac:dyDescent="0.25"/>
    <row r="435" s="160" customFormat="1" x14ac:dyDescent="0.25"/>
    <row r="436" s="160" customFormat="1" x14ac:dyDescent="0.25"/>
    <row r="437" s="160" customFormat="1" x14ac:dyDescent="0.25"/>
    <row r="438" s="160" customFormat="1" x14ac:dyDescent="0.25"/>
    <row r="439" s="160" customFormat="1" x14ac:dyDescent="0.25"/>
    <row r="440" s="160" customFormat="1" x14ac:dyDescent="0.25"/>
    <row r="441" s="160" customFormat="1" x14ac:dyDescent="0.25"/>
    <row r="442" s="160" customFormat="1" x14ac:dyDescent="0.25"/>
    <row r="443" s="160" customFormat="1" x14ac:dyDescent="0.25"/>
    <row r="444" s="160" customFormat="1" x14ac:dyDescent="0.25"/>
    <row r="445" s="160" customFormat="1" x14ac:dyDescent="0.25"/>
    <row r="446" s="160" customFormat="1" x14ac:dyDescent="0.25"/>
    <row r="447" s="160" customFormat="1" x14ac:dyDescent="0.25"/>
    <row r="448" s="160" customFormat="1" x14ac:dyDescent="0.25"/>
    <row r="449" s="160" customFormat="1" x14ac:dyDescent="0.25"/>
    <row r="450" s="160" customFormat="1" x14ac:dyDescent="0.25"/>
    <row r="451" s="160" customFormat="1" x14ac:dyDescent="0.25"/>
    <row r="452" s="160" customFormat="1" x14ac:dyDescent="0.25"/>
    <row r="453" s="160" customFormat="1" x14ac:dyDescent="0.25"/>
    <row r="454" s="160" customFormat="1" x14ac:dyDescent="0.25"/>
    <row r="455" s="160" customFormat="1" x14ac:dyDescent="0.25"/>
    <row r="456" s="160" customFormat="1" x14ac:dyDescent="0.25"/>
    <row r="457" s="160" customFormat="1" x14ac:dyDescent="0.25"/>
    <row r="458" s="160" customFormat="1" x14ac:dyDescent="0.25"/>
    <row r="459" s="160" customFormat="1" x14ac:dyDescent="0.25"/>
    <row r="460" s="160" customFormat="1" x14ac:dyDescent="0.25"/>
    <row r="461" s="160" customFormat="1" x14ac:dyDescent="0.25"/>
    <row r="462" s="160" customFormat="1" x14ac:dyDescent="0.25"/>
    <row r="463" s="160" customFormat="1" x14ac:dyDescent="0.25"/>
    <row r="464" s="160" customFormat="1" x14ac:dyDescent="0.25"/>
    <row r="465" s="160" customFormat="1" x14ac:dyDescent="0.25"/>
    <row r="466" s="160" customFormat="1" x14ac:dyDescent="0.25"/>
    <row r="467" s="160" customFormat="1" x14ac:dyDescent="0.25"/>
    <row r="468" s="160" customFormat="1" x14ac:dyDescent="0.25"/>
    <row r="469" s="160" customFormat="1" x14ac:dyDescent="0.25"/>
    <row r="470" s="160" customFormat="1" x14ac:dyDescent="0.25"/>
    <row r="471" s="160" customFormat="1" x14ac:dyDescent="0.25"/>
    <row r="472" s="160" customFormat="1" x14ac:dyDescent="0.25"/>
    <row r="473" s="160" customFormat="1" x14ac:dyDescent="0.25"/>
    <row r="474" s="160" customFormat="1" x14ac:dyDescent="0.25"/>
    <row r="475" s="160" customFormat="1" x14ac:dyDescent="0.25"/>
    <row r="476" s="160" customFormat="1" x14ac:dyDescent="0.25"/>
    <row r="477" s="160" customFormat="1" x14ac:dyDescent="0.25"/>
    <row r="478" s="160" customFormat="1" x14ac:dyDescent="0.25"/>
    <row r="479" s="160" customFormat="1" x14ac:dyDescent="0.25"/>
    <row r="480" s="160" customFormat="1" x14ac:dyDescent="0.25"/>
    <row r="481" s="160" customFormat="1" x14ac:dyDescent="0.25"/>
    <row r="482" s="160" customFormat="1" x14ac:dyDescent="0.25"/>
    <row r="483" s="160" customFormat="1" x14ac:dyDescent="0.25"/>
    <row r="484" s="160" customFormat="1" x14ac:dyDescent="0.25"/>
    <row r="485" s="160" customFormat="1" x14ac:dyDescent="0.25"/>
    <row r="486" s="160" customFormat="1" x14ac:dyDescent="0.25"/>
    <row r="487" s="160" customFormat="1" x14ac:dyDescent="0.25"/>
    <row r="488" s="160" customFormat="1" x14ac:dyDescent="0.25"/>
    <row r="489" s="160" customFormat="1" x14ac:dyDescent="0.25"/>
    <row r="490" s="160" customFormat="1" x14ac:dyDescent="0.25"/>
    <row r="491" s="160" customFormat="1" x14ac:dyDescent="0.25"/>
    <row r="492" s="160" customFormat="1" x14ac:dyDescent="0.25"/>
    <row r="493" s="160" customFormat="1" x14ac:dyDescent="0.25"/>
    <row r="494" s="160" customFormat="1" x14ac:dyDescent="0.25"/>
    <row r="495" s="160" customFormat="1" x14ac:dyDescent="0.25"/>
    <row r="496" s="160" customFormat="1" x14ac:dyDescent="0.25"/>
    <row r="497" s="160" customFormat="1" x14ac:dyDescent="0.25"/>
    <row r="498" s="160" customFormat="1" x14ac:dyDescent="0.25"/>
    <row r="499" s="160" customFormat="1" x14ac:dyDescent="0.25"/>
    <row r="500" s="160" customFormat="1" x14ac:dyDescent="0.25"/>
    <row r="501" s="160" customFormat="1" x14ac:dyDescent="0.25"/>
    <row r="502" s="160" customFormat="1" x14ac:dyDescent="0.25"/>
    <row r="503" s="160" customFormat="1" x14ac:dyDescent="0.25"/>
    <row r="504" s="160" customFormat="1" x14ac:dyDescent="0.25"/>
    <row r="505" s="160" customFormat="1" x14ac:dyDescent="0.25"/>
    <row r="506" s="160" customFormat="1" x14ac:dyDescent="0.25"/>
    <row r="507" s="160" customFormat="1" x14ac:dyDescent="0.25"/>
    <row r="508" s="160" customFormat="1" x14ac:dyDescent="0.25"/>
    <row r="509" s="160" customFormat="1" x14ac:dyDescent="0.25"/>
    <row r="510" s="160" customFormat="1" x14ac:dyDescent="0.25"/>
    <row r="511" s="160" customFormat="1" x14ac:dyDescent="0.25"/>
    <row r="512" s="160" customFormat="1" x14ac:dyDescent="0.25"/>
    <row r="513" s="160" customFormat="1" x14ac:dyDescent="0.25"/>
    <row r="514" s="160" customFormat="1" x14ac:dyDescent="0.25"/>
    <row r="515" s="160" customFormat="1" x14ac:dyDescent="0.25"/>
    <row r="516" s="160" customFormat="1" x14ac:dyDescent="0.25"/>
    <row r="517" s="160" customFormat="1" x14ac:dyDescent="0.25"/>
    <row r="518" s="160" customFormat="1" x14ac:dyDescent="0.25"/>
    <row r="519" s="160" customFormat="1" x14ac:dyDescent="0.25"/>
    <row r="520" s="160" customFormat="1" x14ac:dyDescent="0.25"/>
    <row r="521" s="160" customFormat="1" x14ac:dyDescent="0.25"/>
    <row r="522" s="160" customFormat="1" x14ac:dyDescent="0.25"/>
    <row r="523" s="160" customFormat="1" x14ac:dyDescent="0.25"/>
    <row r="524" s="160" customFormat="1" x14ac:dyDescent="0.25"/>
    <row r="525" s="160" customFormat="1" x14ac:dyDescent="0.25"/>
    <row r="526" s="160" customFormat="1" x14ac:dyDescent="0.25"/>
    <row r="527" s="160" customFormat="1" x14ac:dyDescent="0.25"/>
    <row r="528" s="160" customFormat="1" x14ac:dyDescent="0.25"/>
    <row r="529" s="160" customFormat="1" x14ac:dyDescent="0.25"/>
    <row r="530" s="160" customFormat="1" x14ac:dyDescent="0.25"/>
    <row r="531" s="160" customFormat="1" x14ac:dyDescent="0.25"/>
    <row r="532" s="160" customFormat="1" x14ac:dyDescent="0.25"/>
    <row r="533" s="160" customFormat="1" x14ac:dyDescent="0.25"/>
    <row r="534" s="160" customFormat="1" x14ac:dyDescent="0.25"/>
    <row r="535" s="160" customFormat="1" x14ac:dyDescent="0.25"/>
    <row r="536" s="160" customFormat="1" x14ac:dyDescent="0.25"/>
    <row r="537" s="160" customFormat="1" x14ac:dyDescent="0.25"/>
    <row r="538" s="160" customFormat="1" x14ac:dyDescent="0.25"/>
    <row r="539" s="160" customFormat="1" x14ac:dyDescent="0.25"/>
    <row r="540" s="160" customFormat="1" x14ac:dyDescent="0.25"/>
    <row r="541" s="160" customFormat="1" x14ac:dyDescent="0.25"/>
    <row r="542" s="160" customFormat="1" x14ac:dyDescent="0.25"/>
    <row r="543" s="160" customFormat="1" x14ac:dyDescent="0.25"/>
    <row r="544" s="160" customFormat="1" x14ac:dyDescent="0.25"/>
    <row r="545" s="160" customFormat="1" x14ac:dyDescent="0.25"/>
    <row r="546" s="160" customFormat="1" x14ac:dyDescent="0.25"/>
    <row r="547" s="160" customFormat="1" x14ac:dyDescent="0.25"/>
    <row r="548" s="160" customFormat="1" x14ac:dyDescent="0.25"/>
    <row r="549" s="160" customFormat="1" x14ac:dyDescent="0.25"/>
    <row r="550" s="160" customFormat="1" x14ac:dyDescent="0.25"/>
    <row r="551" s="160" customFormat="1" x14ac:dyDescent="0.25"/>
    <row r="552" s="160" customFormat="1" x14ac:dyDescent="0.25"/>
    <row r="553" s="160" customFormat="1" x14ac:dyDescent="0.25"/>
    <row r="554" s="160" customFormat="1" x14ac:dyDescent="0.25"/>
    <row r="555" s="160" customFormat="1" x14ac:dyDescent="0.25"/>
    <row r="556" s="160" customFormat="1" x14ac:dyDescent="0.25"/>
    <row r="557" s="160" customFormat="1" x14ac:dyDescent="0.25"/>
    <row r="558" s="160" customFormat="1" x14ac:dyDescent="0.25"/>
    <row r="559" s="160" customFormat="1" x14ac:dyDescent="0.25"/>
    <row r="560" s="160" customFormat="1" x14ac:dyDescent="0.25"/>
    <row r="561" s="160" customFormat="1" x14ac:dyDescent="0.25"/>
    <row r="562" s="160" customFormat="1" x14ac:dyDescent="0.25"/>
    <row r="563" s="160" customFormat="1" x14ac:dyDescent="0.25"/>
    <row r="564" s="160" customFormat="1" x14ac:dyDescent="0.25"/>
    <row r="565" s="160" customFormat="1" x14ac:dyDescent="0.25"/>
    <row r="566" s="160" customFormat="1" x14ac:dyDescent="0.25"/>
    <row r="567" s="160" customFormat="1" x14ac:dyDescent="0.25"/>
    <row r="568" s="160" customFormat="1" x14ac:dyDescent="0.25"/>
    <row r="569" s="160" customFormat="1" x14ac:dyDescent="0.25"/>
    <row r="570" s="160" customFormat="1" x14ac:dyDescent="0.25"/>
    <row r="571" s="160" customFormat="1" x14ac:dyDescent="0.25"/>
    <row r="572" s="160" customFormat="1" x14ac:dyDescent="0.25"/>
    <row r="573" s="160" customFormat="1" x14ac:dyDescent="0.25"/>
    <row r="574" s="160" customFormat="1" x14ac:dyDescent="0.25"/>
    <row r="575" s="160" customFormat="1" x14ac:dyDescent="0.25"/>
    <row r="576" s="160" customFormat="1" x14ac:dyDescent="0.25"/>
    <row r="577" s="160" customFormat="1" x14ac:dyDescent="0.25"/>
    <row r="578" s="160" customFormat="1" x14ac:dyDescent="0.25"/>
    <row r="579" s="160" customFormat="1" x14ac:dyDescent="0.25"/>
    <row r="580" s="160" customFormat="1" x14ac:dyDescent="0.25"/>
    <row r="581" s="160" customFormat="1" x14ac:dyDescent="0.25"/>
    <row r="582" s="160" customFormat="1" x14ac:dyDescent="0.25"/>
    <row r="583" s="160" customFormat="1" x14ac:dyDescent="0.25"/>
    <row r="584" s="160" customFormat="1" x14ac:dyDescent="0.25"/>
    <row r="585" s="160" customFormat="1" x14ac:dyDescent="0.25"/>
    <row r="586" s="160" customFormat="1" x14ac:dyDescent="0.25"/>
    <row r="587" s="160" customFormat="1" x14ac:dyDescent="0.25"/>
    <row r="588" s="160" customFormat="1" x14ac:dyDescent="0.25"/>
    <row r="589" s="160" customFormat="1" x14ac:dyDescent="0.25"/>
    <row r="590" s="160" customFormat="1" x14ac:dyDescent="0.25"/>
    <row r="591" s="160" customFormat="1" x14ac:dyDescent="0.25"/>
    <row r="592" s="160" customFormat="1" x14ac:dyDescent="0.25"/>
    <row r="593" s="160" customFormat="1" x14ac:dyDescent="0.25"/>
    <row r="594" s="160" customFormat="1" x14ac:dyDescent="0.25"/>
    <row r="595" s="160" customFormat="1" x14ac:dyDescent="0.25"/>
    <row r="596" s="160" customFormat="1" x14ac:dyDescent="0.25"/>
    <row r="597" s="160" customFormat="1" x14ac:dyDescent="0.25"/>
    <row r="598" s="160" customFormat="1" x14ac:dyDescent="0.25"/>
    <row r="599" s="160" customFormat="1" x14ac:dyDescent="0.25"/>
    <row r="600" s="160" customFormat="1" x14ac:dyDescent="0.25"/>
    <row r="601" s="160" customFormat="1" x14ac:dyDescent="0.25"/>
    <row r="602" s="160" customFormat="1" x14ac:dyDescent="0.25"/>
    <row r="603" s="160" customFormat="1" x14ac:dyDescent="0.25"/>
    <row r="604" s="160" customFormat="1" x14ac:dyDescent="0.25"/>
    <row r="605" s="160" customFormat="1" x14ac:dyDescent="0.25"/>
    <row r="606" s="160" customFormat="1" x14ac:dyDescent="0.25"/>
    <row r="607" s="160" customFormat="1" x14ac:dyDescent="0.25"/>
    <row r="608" s="160" customFormat="1" x14ac:dyDescent="0.25"/>
    <row r="609" s="160" customFormat="1" x14ac:dyDescent="0.25"/>
    <row r="610" s="160" customFormat="1" x14ac:dyDescent="0.25"/>
    <row r="611" s="160" customFormat="1" x14ac:dyDescent="0.25"/>
    <row r="612" s="160" customFormat="1" x14ac:dyDescent="0.25"/>
    <row r="613" s="160" customFormat="1" x14ac:dyDescent="0.25"/>
    <row r="614" s="160" customFormat="1" x14ac:dyDescent="0.25"/>
    <row r="615" s="160" customFormat="1" x14ac:dyDescent="0.25"/>
    <row r="616" s="160" customFormat="1" x14ac:dyDescent="0.25"/>
    <row r="617" s="160" customFormat="1" x14ac:dyDescent="0.25"/>
    <row r="618" s="160" customFormat="1" x14ac:dyDescent="0.25"/>
    <row r="619" s="160" customFormat="1" x14ac:dyDescent="0.25"/>
    <row r="620" s="160" customFormat="1" x14ac:dyDescent="0.25"/>
    <row r="621" s="160" customFormat="1" x14ac:dyDescent="0.25"/>
    <row r="622" s="160" customFormat="1" x14ac:dyDescent="0.25"/>
    <row r="623" s="160" customFormat="1" x14ac:dyDescent="0.25"/>
    <row r="624" s="160" customFormat="1" x14ac:dyDescent="0.25"/>
    <row r="625" s="160" customFormat="1" x14ac:dyDescent="0.25"/>
    <row r="626" s="160" customFormat="1" x14ac:dyDescent="0.25"/>
    <row r="627" s="160" customFormat="1" x14ac:dyDescent="0.25"/>
    <row r="628" s="160" customFormat="1" x14ac:dyDescent="0.25"/>
    <row r="629" s="160" customFormat="1" x14ac:dyDescent="0.25"/>
    <row r="630" s="160" customFormat="1" x14ac:dyDescent="0.25"/>
    <row r="631" s="160" customFormat="1" x14ac:dyDescent="0.25"/>
    <row r="632" s="160" customFormat="1" x14ac:dyDescent="0.25"/>
    <row r="633" s="160" customFormat="1" x14ac:dyDescent="0.25"/>
    <row r="634" s="160" customFormat="1" x14ac:dyDescent="0.25"/>
    <row r="635" s="160" customFormat="1" x14ac:dyDescent="0.25"/>
    <row r="636" s="160" customFormat="1" x14ac:dyDescent="0.25"/>
    <row r="637" s="160" customFormat="1" x14ac:dyDescent="0.25"/>
    <row r="638" s="160" customFormat="1" x14ac:dyDescent="0.25"/>
    <row r="639" s="160" customFormat="1" x14ac:dyDescent="0.25"/>
    <row r="640" s="160" customFormat="1" x14ac:dyDescent="0.25"/>
    <row r="641" s="160" customFormat="1" x14ac:dyDescent="0.25"/>
    <row r="642" s="160" customFormat="1" x14ac:dyDescent="0.25"/>
    <row r="643" s="160" customFormat="1" x14ac:dyDescent="0.25"/>
    <row r="644" s="160" customFormat="1" x14ac:dyDescent="0.25"/>
    <row r="645" s="160" customFormat="1" x14ac:dyDescent="0.25"/>
    <row r="646" s="160" customFormat="1" x14ac:dyDescent="0.25"/>
    <row r="647" s="160" customFormat="1" x14ac:dyDescent="0.25"/>
    <row r="648" s="160" customFormat="1" x14ac:dyDescent="0.25"/>
    <row r="649" s="160" customFormat="1" x14ac:dyDescent="0.25"/>
    <row r="650" s="160" customFormat="1" x14ac:dyDescent="0.25"/>
    <row r="651" s="160" customFormat="1" x14ac:dyDescent="0.25"/>
    <row r="652" s="160" customFormat="1" x14ac:dyDescent="0.25"/>
    <row r="653" s="160" customFormat="1" x14ac:dyDescent="0.25"/>
    <row r="654" s="160" customFormat="1" x14ac:dyDescent="0.25"/>
    <row r="655" s="160" customFormat="1" x14ac:dyDescent="0.25"/>
    <row r="656" s="160" customFormat="1" x14ac:dyDescent="0.25"/>
    <row r="657" s="160" customFormat="1" x14ac:dyDescent="0.25"/>
    <row r="658" s="160" customFormat="1" x14ac:dyDescent="0.25"/>
    <row r="659" s="160" customFormat="1" x14ac:dyDescent="0.25"/>
    <row r="660" s="160" customFormat="1" x14ac:dyDescent="0.25"/>
    <row r="661" s="160" customFormat="1" x14ac:dyDescent="0.25"/>
    <row r="662" s="160" customFormat="1" x14ac:dyDescent="0.25"/>
    <row r="663" s="160" customFormat="1" x14ac:dyDescent="0.25"/>
    <row r="664" s="160" customFormat="1" x14ac:dyDescent="0.25"/>
    <row r="665" s="160" customFormat="1" x14ac:dyDescent="0.25"/>
    <row r="666" s="160" customFormat="1" x14ac:dyDescent="0.25"/>
    <row r="667" s="160" customFormat="1" x14ac:dyDescent="0.25"/>
    <row r="668" s="160" customFormat="1" x14ac:dyDescent="0.25"/>
    <row r="669" s="160" customFormat="1" x14ac:dyDescent="0.25"/>
    <row r="670" s="160" customFormat="1" x14ac:dyDescent="0.25"/>
    <row r="671" s="160" customFormat="1" x14ac:dyDescent="0.25"/>
    <row r="672" s="160" customFormat="1" x14ac:dyDescent="0.25"/>
    <row r="673" s="160" customFormat="1" x14ac:dyDescent="0.25"/>
    <row r="674" s="160" customFormat="1" x14ac:dyDescent="0.25"/>
    <row r="675" s="160" customFormat="1" x14ac:dyDescent="0.25"/>
    <row r="676" s="160" customFormat="1" x14ac:dyDescent="0.25"/>
    <row r="677" s="160" customFormat="1" x14ac:dyDescent="0.25"/>
    <row r="678" s="160" customFormat="1" x14ac:dyDescent="0.25"/>
    <row r="679" s="160" customFormat="1" x14ac:dyDescent="0.25"/>
    <row r="680" s="160" customFormat="1" x14ac:dyDescent="0.25"/>
    <row r="681" s="160" customFormat="1" x14ac:dyDescent="0.25"/>
    <row r="682" s="160" customFormat="1" x14ac:dyDescent="0.25"/>
    <row r="683" s="160" customFormat="1" x14ac:dyDescent="0.25"/>
    <row r="684" s="160" customFormat="1" x14ac:dyDescent="0.25"/>
    <row r="685" s="160" customFormat="1" x14ac:dyDescent="0.25"/>
    <row r="686" s="160" customFormat="1" x14ac:dyDescent="0.25"/>
    <row r="687" s="160" customFormat="1" x14ac:dyDescent="0.25"/>
    <row r="688" s="160" customFormat="1" x14ac:dyDescent="0.25"/>
    <row r="689" s="160" customFormat="1" x14ac:dyDescent="0.25"/>
    <row r="690" s="160" customFormat="1" x14ac:dyDescent="0.25"/>
    <row r="691" s="160" customFormat="1" x14ac:dyDescent="0.25"/>
    <row r="692" s="160" customFormat="1" x14ac:dyDescent="0.25"/>
    <row r="693" s="160" customFormat="1" x14ac:dyDescent="0.25"/>
    <row r="694" s="160" customFormat="1" x14ac:dyDescent="0.25"/>
    <row r="695" s="160" customFormat="1" x14ac:dyDescent="0.25"/>
    <row r="696" s="160" customFormat="1" x14ac:dyDescent="0.25"/>
    <row r="697" s="160" customFormat="1" x14ac:dyDescent="0.25"/>
    <row r="698" s="160" customFormat="1" x14ac:dyDescent="0.25"/>
    <row r="699" s="160" customFormat="1" x14ac:dyDescent="0.25"/>
    <row r="700" s="160" customFormat="1" x14ac:dyDescent="0.25"/>
    <row r="701" s="160" customFormat="1" x14ac:dyDescent="0.25"/>
    <row r="702" s="160" customFormat="1" x14ac:dyDescent="0.25"/>
    <row r="703" s="160" customFormat="1" x14ac:dyDescent="0.25"/>
    <row r="704" s="160" customFormat="1" x14ac:dyDescent="0.25"/>
    <row r="705" s="160" customFormat="1" x14ac:dyDescent="0.25"/>
    <row r="706" s="160" customFormat="1" x14ac:dyDescent="0.25"/>
    <row r="707" s="160" customFormat="1" x14ac:dyDescent="0.25"/>
    <row r="708" s="160" customFormat="1" x14ac:dyDescent="0.25"/>
    <row r="709" s="160" customFormat="1" x14ac:dyDescent="0.25"/>
    <row r="710" s="160" customFormat="1" x14ac:dyDescent="0.25"/>
    <row r="711" s="160" customFormat="1" x14ac:dyDescent="0.25"/>
    <row r="712" s="160" customFormat="1" x14ac:dyDescent="0.25"/>
    <row r="713" s="160" customFormat="1" x14ac:dyDescent="0.25"/>
    <row r="714" s="160" customFormat="1" x14ac:dyDescent="0.25"/>
    <row r="715" s="160" customFormat="1" x14ac:dyDescent="0.25"/>
    <row r="716" s="160" customFormat="1" x14ac:dyDescent="0.25"/>
    <row r="717" s="160" customFormat="1" x14ac:dyDescent="0.25"/>
    <row r="718" s="160" customFormat="1" x14ac:dyDescent="0.25"/>
    <row r="719" s="160" customFormat="1" x14ac:dyDescent="0.25"/>
    <row r="720" s="160" customFormat="1" x14ac:dyDescent="0.25"/>
    <row r="721" s="160" customFormat="1" x14ac:dyDescent="0.25"/>
    <row r="722" s="160" customFormat="1" x14ac:dyDescent="0.25"/>
    <row r="723" s="160" customFormat="1" x14ac:dyDescent="0.25"/>
    <row r="724" s="160" customFormat="1" x14ac:dyDescent="0.25"/>
    <row r="725" s="160" customFormat="1" x14ac:dyDescent="0.25"/>
    <row r="726" s="160" customFormat="1" x14ac:dyDescent="0.25"/>
    <row r="727" s="160" customFormat="1" x14ac:dyDescent="0.25"/>
    <row r="728" s="160" customFormat="1" x14ac:dyDescent="0.25"/>
    <row r="729" s="160" customFormat="1" x14ac:dyDescent="0.25"/>
    <row r="730" s="160" customFormat="1" x14ac:dyDescent="0.25"/>
    <row r="731" s="160" customFormat="1" x14ac:dyDescent="0.25"/>
    <row r="732" s="160" customFormat="1" x14ac:dyDescent="0.25"/>
    <row r="733" s="160" customFormat="1" x14ac:dyDescent="0.25"/>
    <row r="734" s="160" customFormat="1" x14ac:dyDescent="0.25"/>
    <row r="735" s="160" customFormat="1" x14ac:dyDescent="0.25"/>
    <row r="736" s="160" customFormat="1" x14ac:dyDescent="0.25"/>
    <row r="737" s="160" customFormat="1" x14ac:dyDescent="0.25"/>
    <row r="738" s="160" customFormat="1" x14ac:dyDescent="0.25"/>
    <row r="739" s="160" customFormat="1" x14ac:dyDescent="0.25"/>
    <row r="740" s="160" customFormat="1" x14ac:dyDescent="0.25"/>
    <row r="741" s="160" customFormat="1" x14ac:dyDescent="0.25"/>
    <row r="742" s="160" customFormat="1" x14ac:dyDescent="0.25"/>
    <row r="743" s="160" customFormat="1" x14ac:dyDescent="0.25"/>
    <row r="744" s="160" customFormat="1" x14ac:dyDescent="0.25"/>
    <row r="745" s="160" customFormat="1" x14ac:dyDescent="0.25"/>
    <row r="746" s="160" customFormat="1" x14ac:dyDescent="0.25"/>
    <row r="747" s="160" customFormat="1" x14ac:dyDescent="0.25"/>
    <row r="748" s="160" customFormat="1" x14ac:dyDescent="0.25"/>
    <row r="749" s="160" customFormat="1" x14ac:dyDescent="0.25"/>
    <row r="750" s="160" customFormat="1" x14ac:dyDescent="0.25"/>
    <row r="751" s="160" customFormat="1" x14ac:dyDescent="0.25"/>
    <row r="752" s="160" customFormat="1" x14ac:dyDescent="0.25"/>
    <row r="753" s="160" customFormat="1" x14ac:dyDescent="0.25"/>
    <row r="754" s="160" customFormat="1" x14ac:dyDescent="0.25"/>
    <row r="755" s="160" customFormat="1" x14ac:dyDescent="0.25"/>
    <row r="756" s="160" customFormat="1" x14ac:dyDescent="0.25"/>
    <row r="757" s="160" customFormat="1" x14ac:dyDescent="0.25"/>
    <row r="758" s="160" customFormat="1" x14ac:dyDescent="0.25"/>
    <row r="759" s="160" customFormat="1" x14ac:dyDescent="0.25"/>
    <row r="760" s="160" customFormat="1" x14ac:dyDescent="0.25"/>
    <row r="761" s="160" customFormat="1" x14ac:dyDescent="0.25"/>
    <row r="762" s="160" customFormat="1" x14ac:dyDescent="0.25"/>
    <row r="763" s="160" customFormat="1" x14ac:dyDescent="0.25"/>
    <row r="764" s="160" customFormat="1" x14ac:dyDescent="0.25"/>
    <row r="765" s="160" customFormat="1" x14ac:dyDescent="0.25"/>
    <row r="766" s="160" customFormat="1" x14ac:dyDescent="0.25"/>
    <row r="767" s="160" customFormat="1" x14ac:dyDescent="0.25"/>
    <row r="768" s="160" customFormat="1" x14ac:dyDescent="0.25"/>
    <row r="769" s="160" customFormat="1" x14ac:dyDescent="0.25"/>
    <row r="770" s="160" customFormat="1" x14ac:dyDescent="0.25"/>
    <row r="771" s="160" customFormat="1" x14ac:dyDescent="0.25"/>
    <row r="772" s="160" customFormat="1" x14ac:dyDescent="0.25"/>
    <row r="773" s="160" customFormat="1" x14ac:dyDescent="0.25"/>
    <row r="774" s="160" customFormat="1" x14ac:dyDescent="0.25"/>
    <row r="775" s="160" customFormat="1" x14ac:dyDescent="0.25"/>
    <row r="776" s="160" customFormat="1" x14ac:dyDescent="0.25"/>
    <row r="777" s="160" customFormat="1" x14ac:dyDescent="0.25"/>
    <row r="778" s="160" customFormat="1" x14ac:dyDescent="0.25"/>
    <row r="779" s="160" customFormat="1" x14ac:dyDescent="0.25"/>
    <row r="780" s="160" customFormat="1" x14ac:dyDescent="0.25"/>
    <row r="781" s="160" customFormat="1" x14ac:dyDescent="0.25"/>
    <row r="782" s="160" customFormat="1" x14ac:dyDescent="0.25"/>
    <row r="783" s="160" customFormat="1" x14ac:dyDescent="0.25"/>
    <row r="784" s="160" customFormat="1" x14ac:dyDescent="0.25"/>
    <row r="785" s="160" customFormat="1" x14ac:dyDescent="0.25"/>
    <row r="786" s="160" customFormat="1" x14ac:dyDescent="0.25"/>
    <row r="787" s="160" customFormat="1" x14ac:dyDescent="0.25"/>
    <row r="788" s="160" customFormat="1" x14ac:dyDescent="0.25"/>
    <row r="789" s="160" customFormat="1" x14ac:dyDescent="0.25"/>
    <row r="790" s="160" customFormat="1" x14ac:dyDescent="0.25"/>
    <row r="791" s="160" customFormat="1" x14ac:dyDescent="0.25"/>
    <row r="792" s="160" customFormat="1" x14ac:dyDescent="0.25"/>
    <row r="793" s="160" customFormat="1" x14ac:dyDescent="0.25"/>
    <row r="794" s="160" customFormat="1" x14ac:dyDescent="0.25"/>
    <row r="795" s="160" customFormat="1" x14ac:dyDescent="0.25"/>
    <row r="796" s="160" customFormat="1" x14ac:dyDescent="0.25"/>
    <row r="797" s="160" customFormat="1" x14ac:dyDescent="0.25"/>
    <row r="798" s="160" customFormat="1" x14ac:dyDescent="0.25"/>
    <row r="799" s="160" customFormat="1" x14ac:dyDescent="0.25"/>
    <row r="800" s="160" customFormat="1" x14ac:dyDescent="0.25"/>
    <row r="801" s="160" customFormat="1" x14ac:dyDescent="0.25"/>
    <row r="802" s="160" customFormat="1" x14ac:dyDescent="0.25"/>
    <row r="803" s="160" customFormat="1" x14ac:dyDescent="0.25"/>
    <row r="804" s="160" customFormat="1" x14ac:dyDescent="0.25"/>
    <row r="805" s="160" customFormat="1" x14ac:dyDescent="0.25"/>
    <row r="806" s="160" customFormat="1" x14ac:dyDescent="0.25"/>
    <row r="807" s="160" customFormat="1" x14ac:dyDescent="0.25"/>
    <row r="808" s="160" customFormat="1" x14ac:dyDescent="0.25"/>
    <row r="809" s="160" customFormat="1" x14ac:dyDescent="0.25"/>
    <row r="810" s="160" customFormat="1" x14ac:dyDescent="0.25"/>
    <row r="811" s="160" customFormat="1" x14ac:dyDescent="0.25"/>
    <row r="812" s="160" customFormat="1" x14ac:dyDescent="0.25"/>
    <row r="813" s="160" customFormat="1" x14ac:dyDescent="0.25"/>
    <row r="814" s="160" customFormat="1" x14ac:dyDescent="0.25"/>
    <row r="815" s="160" customFormat="1" x14ac:dyDescent="0.25"/>
    <row r="816" s="160" customFormat="1" x14ac:dyDescent="0.25"/>
    <row r="817" s="160" customFormat="1" x14ac:dyDescent="0.25"/>
    <row r="818" s="160" customFormat="1" x14ac:dyDescent="0.25"/>
    <row r="819" s="160" customFormat="1" x14ac:dyDescent="0.25"/>
    <row r="820" s="160" customFormat="1" x14ac:dyDescent="0.25"/>
    <row r="821" s="160" customFormat="1" x14ac:dyDescent="0.25"/>
    <row r="822" s="160" customFormat="1" x14ac:dyDescent="0.25"/>
    <row r="823" s="160" customFormat="1" x14ac:dyDescent="0.25"/>
    <row r="824" s="160" customFormat="1" x14ac:dyDescent="0.25"/>
    <row r="825" s="160" customFormat="1" x14ac:dyDescent="0.25"/>
    <row r="826" s="160" customFormat="1" x14ac:dyDescent="0.25"/>
    <row r="827" s="160" customFormat="1" x14ac:dyDescent="0.25"/>
    <row r="828" s="160" customFormat="1" x14ac:dyDescent="0.25"/>
    <row r="829" s="160" customFormat="1" x14ac:dyDescent="0.25"/>
    <row r="830" s="160" customFormat="1" x14ac:dyDescent="0.25"/>
    <row r="831" s="160" customFormat="1" x14ac:dyDescent="0.25"/>
    <row r="832" s="160" customFormat="1" x14ac:dyDescent="0.25"/>
    <row r="833" s="160" customFormat="1" x14ac:dyDescent="0.25"/>
    <row r="834" s="160" customFormat="1" x14ac:dyDescent="0.25"/>
    <row r="835" s="160" customFormat="1" x14ac:dyDescent="0.25"/>
    <row r="836" s="160" customFormat="1" x14ac:dyDescent="0.25"/>
    <row r="837" s="160" customFormat="1" x14ac:dyDescent="0.25"/>
    <row r="838" s="160" customFormat="1" x14ac:dyDescent="0.25"/>
    <row r="839" s="160" customFormat="1" x14ac:dyDescent="0.25"/>
    <row r="840" s="160" customFormat="1" x14ac:dyDescent="0.25"/>
    <row r="841" s="160" customFormat="1" x14ac:dyDescent="0.25"/>
    <row r="842" s="160" customFormat="1" x14ac:dyDescent="0.25"/>
    <row r="843" s="160" customFormat="1" x14ac:dyDescent="0.25"/>
    <row r="844" s="160" customFormat="1" x14ac:dyDescent="0.25"/>
    <row r="845" s="160" customFormat="1" x14ac:dyDescent="0.25"/>
    <row r="846" s="160" customFormat="1" x14ac:dyDescent="0.25"/>
    <row r="847" s="160" customFormat="1" x14ac:dyDescent="0.25"/>
    <row r="848" s="160" customFormat="1" x14ac:dyDescent="0.25"/>
    <row r="849" s="160" customFormat="1" x14ac:dyDescent="0.25"/>
    <row r="850" s="160" customFormat="1" x14ac:dyDescent="0.25"/>
    <row r="851" s="160" customFormat="1" x14ac:dyDescent="0.25"/>
    <row r="852" s="160" customFormat="1" x14ac:dyDescent="0.25"/>
    <row r="853" s="160" customFormat="1" x14ac:dyDescent="0.25"/>
    <row r="854" s="160" customFormat="1" x14ac:dyDescent="0.25"/>
    <row r="855" s="160" customFormat="1" x14ac:dyDescent="0.25"/>
    <row r="856" s="160" customFormat="1" x14ac:dyDescent="0.25"/>
    <row r="857" s="160" customFormat="1" x14ac:dyDescent="0.25"/>
    <row r="858" s="160" customFormat="1" x14ac:dyDescent="0.25"/>
    <row r="859" s="160" customFormat="1" x14ac:dyDescent="0.25"/>
    <row r="860" s="160" customFormat="1" x14ac:dyDescent="0.25"/>
    <row r="861" s="160" customFormat="1" x14ac:dyDescent="0.25"/>
    <row r="862" s="160" customFormat="1" x14ac:dyDescent="0.25"/>
    <row r="863" s="160" customFormat="1" x14ac:dyDescent="0.25"/>
    <row r="864" s="160" customFormat="1" x14ac:dyDescent="0.25"/>
    <row r="865" s="160" customFormat="1" x14ac:dyDescent="0.25"/>
    <row r="866" s="160" customFormat="1" x14ac:dyDescent="0.25"/>
    <row r="867" s="160" customFormat="1" x14ac:dyDescent="0.25"/>
    <row r="868" s="160" customFormat="1" x14ac:dyDescent="0.25"/>
    <row r="869" s="160" customFormat="1" x14ac:dyDescent="0.25"/>
    <row r="870" s="160" customFormat="1" x14ac:dyDescent="0.25"/>
    <row r="871" s="160" customFormat="1" x14ac:dyDescent="0.25"/>
    <row r="872" s="160" customFormat="1" x14ac:dyDescent="0.25"/>
    <row r="873" s="160" customFormat="1" x14ac:dyDescent="0.25"/>
    <row r="874" s="160" customFormat="1" x14ac:dyDescent="0.25"/>
    <row r="875" s="160" customFormat="1" x14ac:dyDescent="0.25"/>
    <row r="876" s="160" customFormat="1" x14ac:dyDescent="0.25"/>
    <row r="877" s="160" customFormat="1" x14ac:dyDescent="0.25"/>
    <row r="878" s="160" customFormat="1" x14ac:dyDescent="0.25"/>
    <row r="879" s="160" customFormat="1" x14ac:dyDescent="0.25"/>
    <row r="880" s="160" customFormat="1" x14ac:dyDescent="0.25"/>
    <row r="881" s="160" customFormat="1" x14ac:dyDescent="0.25"/>
    <row r="882" s="160" customFormat="1" x14ac:dyDescent="0.25"/>
    <row r="883" s="160" customFormat="1" x14ac:dyDescent="0.25"/>
    <row r="884" s="160" customFormat="1" x14ac:dyDescent="0.25"/>
    <row r="885" s="160" customFormat="1" x14ac:dyDescent="0.25"/>
    <row r="886" s="160" customFormat="1" x14ac:dyDescent="0.25"/>
    <row r="887" s="160" customFormat="1" x14ac:dyDescent="0.25"/>
    <row r="888" s="160" customFormat="1" x14ac:dyDescent="0.25"/>
    <row r="889" s="160" customFormat="1" x14ac:dyDescent="0.25"/>
    <row r="890" s="160" customFormat="1" x14ac:dyDescent="0.25"/>
    <row r="891" s="160" customFormat="1" x14ac:dyDescent="0.25"/>
    <row r="892" s="160" customFormat="1" x14ac:dyDescent="0.25"/>
    <row r="893" s="160" customFormat="1" x14ac:dyDescent="0.25"/>
    <row r="894" s="160" customFormat="1" x14ac:dyDescent="0.25"/>
    <row r="895" s="160" customFormat="1" x14ac:dyDescent="0.25"/>
    <row r="896" s="160" customFormat="1" x14ac:dyDescent="0.25"/>
    <row r="897" s="160" customFormat="1" x14ac:dyDescent="0.25"/>
    <row r="898" s="160" customFormat="1" x14ac:dyDescent="0.25"/>
    <row r="899" s="160" customFormat="1" x14ac:dyDescent="0.25"/>
    <row r="900" s="160" customFormat="1" x14ac:dyDescent="0.25"/>
    <row r="901" s="160" customFormat="1" x14ac:dyDescent="0.25"/>
    <row r="902" s="160" customFormat="1" x14ac:dyDescent="0.25"/>
    <row r="903" s="160" customFormat="1" x14ac:dyDescent="0.25"/>
    <row r="904" s="160" customFormat="1" x14ac:dyDescent="0.25"/>
    <row r="905" s="160" customFormat="1" x14ac:dyDescent="0.25"/>
    <row r="906" s="160" customFormat="1" x14ac:dyDescent="0.25"/>
    <row r="907" s="160" customFormat="1" x14ac:dyDescent="0.25"/>
    <row r="908" s="160" customFormat="1" x14ac:dyDescent="0.25"/>
    <row r="909" s="160" customFormat="1" x14ac:dyDescent="0.25"/>
    <row r="910" s="160" customFormat="1" x14ac:dyDescent="0.25"/>
    <row r="911" s="160" customFormat="1" x14ac:dyDescent="0.25"/>
    <row r="912" s="160" customFormat="1" x14ac:dyDescent="0.25"/>
    <row r="913" s="160" customFormat="1" x14ac:dyDescent="0.25"/>
    <row r="914" s="160" customFormat="1" x14ac:dyDescent="0.25"/>
    <row r="915" s="160" customFormat="1" x14ac:dyDescent="0.25"/>
    <row r="916" s="160" customFormat="1" x14ac:dyDescent="0.25"/>
    <row r="917" s="160" customFormat="1" x14ac:dyDescent="0.25"/>
    <row r="918" s="160" customFormat="1" x14ac:dyDescent="0.25"/>
    <row r="919" s="160" customFormat="1" x14ac:dyDescent="0.25"/>
    <row r="920" s="160" customFormat="1" x14ac:dyDescent="0.25"/>
    <row r="921" s="160" customFormat="1" x14ac:dyDescent="0.25"/>
    <row r="922" s="160" customFormat="1" x14ac:dyDescent="0.25"/>
    <row r="923" s="160" customFormat="1" x14ac:dyDescent="0.25"/>
    <row r="924" s="160" customFormat="1" x14ac:dyDescent="0.25"/>
    <row r="925" s="160" customFormat="1" x14ac:dyDescent="0.25"/>
    <row r="926" s="160" customFormat="1" x14ac:dyDescent="0.25"/>
    <row r="927" s="160" customFormat="1" x14ac:dyDescent="0.25"/>
    <row r="928" s="160" customFormat="1" x14ac:dyDescent="0.25"/>
    <row r="929" s="160" customFormat="1" x14ac:dyDescent="0.25"/>
    <row r="930" s="160" customFormat="1" x14ac:dyDescent="0.25"/>
    <row r="931" s="160" customFormat="1" x14ac:dyDescent="0.25"/>
    <row r="932" s="160" customFormat="1" x14ac:dyDescent="0.25"/>
    <row r="933" s="160" customFormat="1" x14ac:dyDescent="0.25"/>
    <row r="934" s="160" customFormat="1" x14ac:dyDescent="0.25"/>
    <row r="935" s="160" customFormat="1" x14ac:dyDescent="0.25"/>
    <row r="936" s="160" customFormat="1" x14ac:dyDescent="0.25"/>
    <row r="937" s="160" customFormat="1" x14ac:dyDescent="0.25"/>
    <row r="938" s="160" customFormat="1" x14ac:dyDescent="0.25"/>
    <row r="939" s="160" customFormat="1" x14ac:dyDescent="0.25"/>
    <row r="940" s="160" customFormat="1" x14ac:dyDescent="0.25"/>
    <row r="941" s="160" customFormat="1" x14ac:dyDescent="0.25"/>
    <row r="942" s="160" customFormat="1" x14ac:dyDescent="0.25"/>
    <row r="943" s="160" customFormat="1" x14ac:dyDescent="0.25"/>
    <row r="944" s="160" customFormat="1" x14ac:dyDescent="0.25"/>
    <row r="945" s="160" customFormat="1" x14ac:dyDescent="0.25"/>
    <row r="946" s="160" customFormat="1" x14ac:dyDescent="0.25"/>
    <row r="947" s="160" customFormat="1" x14ac:dyDescent="0.25"/>
    <row r="948" s="160" customFormat="1" x14ac:dyDescent="0.25"/>
    <row r="949" s="160" customFormat="1" x14ac:dyDescent="0.25"/>
    <row r="950" s="160" customFormat="1" x14ac:dyDescent="0.25"/>
    <row r="951" s="160" customFormat="1" x14ac:dyDescent="0.25"/>
    <row r="952" s="160" customFormat="1" x14ac:dyDescent="0.25"/>
    <row r="953" s="160" customFormat="1" x14ac:dyDescent="0.25"/>
    <row r="954" s="160" customFormat="1" x14ac:dyDescent="0.25"/>
    <row r="955" s="160" customFormat="1" x14ac:dyDescent="0.25"/>
    <row r="956" s="160" customFormat="1" x14ac:dyDescent="0.25"/>
    <row r="957" s="160" customFormat="1" x14ac:dyDescent="0.25"/>
    <row r="958" s="160" customFormat="1" x14ac:dyDescent="0.25"/>
    <row r="959" s="160" customFormat="1" x14ac:dyDescent="0.25"/>
    <row r="960" s="160" customFormat="1" x14ac:dyDescent="0.25"/>
    <row r="961" s="160" customFormat="1" x14ac:dyDescent="0.25"/>
    <row r="962" s="160" customFormat="1" x14ac:dyDescent="0.25"/>
    <row r="963" s="160" customFormat="1" x14ac:dyDescent="0.25"/>
    <row r="964" s="160" customFormat="1" x14ac:dyDescent="0.25"/>
    <row r="965" s="160" customFormat="1" x14ac:dyDescent="0.25"/>
    <row r="966" s="160" customFormat="1" x14ac:dyDescent="0.25"/>
    <row r="967" s="160" customFormat="1" x14ac:dyDescent="0.25"/>
    <row r="968" s="160" customFormat="1" x14ac:dyDescent="0.25"/>
    <row r="969" s="160" customFormat="1" x14ac:dyDescent="0.25"/>
    <row r="970" s="160" customFormat="1" x14ac:dyDescent="0.25"/>
    <row r="971" s="160" customFormat="1" x14ac:dyDescent="0.25"/>
    <row r="972" s="160" customFormat="1" x14ac:dyDescent="0.25"/>
    <row r="973" s="160" customFormat="1" x14ac:dyDescent="0.25"/>
    <row r="974" s="160" customFormat="1" x14ac:dyDescent="0.25"/>
    <row r="975" s="160" customFormat="1" x14ac:dyDescent="0.25"/>
    <row r="976" s="160" customFormat="1" x14ac:dyDescent="0.25"/>
    <row r="977" s="160" customFormat="1" x14ac:dyDescent="0.25"/>
    <row r="978" s="160" customFormat="1" x14ac:dyDescent="0.25"/>
    <row r="979" s="160" customFormat="1" x14ac:dyDescent="0.25"/>
    <row r="980" s="160" customFormat="1" x14ac:dyDescent="0.25"/>
    <row r="981" s="160" customFormat="1" x14ac:dyDescent="0.25"/>
    <row r="982" s="160" customFormat="1" x14ac:dyDescent="0.25"/>
    <row r="983" s="160" customFormat="1" x14ac:dyDescent="0.25"/>
    <row r="984" s="160" customFormat="1" x14ac:dyDescent="0.25"/>
    <row r="985" s="160" customFormat="1" x14ac:dyDescent="0.25"/>
    <row r="986" s="160" customFormat="1" x14ac:dyDescent="0.25"/>
    <row r="987" s="160" customFormat="1" x14ac:dyDescent="0.25"/>
    <row r="988" s="160" customFormat="1" x14ac:dyDescent="0.25"/>
    <row r="989" s="160" customFormat="1" x14ac:dyDescent="0.25"/>
    <row r="990" s="160" customFormat="1" x14ac:dyDescent="0.25"/>
    <row r="991" s="160" customFormat="1" x14ac:dyDescent="0.25"/>
    <row r="992" s="160" customFormat="1" x14ac:dyDescent="0.25"/>
    <row r="993" s="160" customFormat="1" x14ac:dyDescent="0.25"/>
    <row r="994" s="160" customFormat="1" x14ac:dyDescent="0.25"/>
    <row r="995" s="160" customFormat="1" x14ac:dyDescent="0.25"/>
    <row r="996" s="160" customFormat="1" x14ac:dyDescent="0.25"/>
    <row r="997" s="160" customFormat="1" x14ac:dyDescent="0.25"/>
    <row r="998" s="160" customFormat="1" x14ac:dyDescent="0.25"/>
    <row r="999" s="160" customFormat="1" x14ac:dyDescent="0.25"/>
    <row r="1000" s="160" customFormat="1" x14ac:dyDescent="0.25"/>
    <row r="1001" s="160" customFormat="1" x14ac:dyDescent="0.25"/>
    <row r="1002" s="160" customFormat="1" x14ac:dyDescent="0.25"/>
    <row r="1003" s="160" customFormat="1" x14ac:dyDescent="0.25"/>
    <row r="1004" s="160" customFormat="1" x14ac:dyDescent="0.25"/>
    <row r="1005" s="160" customFormat="1" x14ac:dyDescent="0.25"/>
    <row r="1006" s="160" customFormat="1" x14ac:dyDescent="0.25"/>
    <row r="1007" s="160" customFormat="1" x14ac:dyDescent="0.25"/>
    <row r="1008" s="160" customFormat="1" x14ac:dyDescent="0.25"/>
    <row r="1009" s="160" customFormat="1" x14ac:dyDescent="0.25"/>
    <row r="1010" s="160" customFormat="1" x14ac:dyDescent="0.25"/>
    <row r="1011" s="160" customFormat="1" x14ac:dyDescent="0.25"/>
    <row r="1012" s="160" customFormat="1" x14ac:dyDescent="0.25"/>
    <row r="1013" s="160" customFormat="1" x14ac:dyDescent="0.25"/>
    <row r="1014" s="160" customFormat="1" x14ac:dyDescent="0.25"/>
    <row r="1015" s="160" customFormat="1" x14ac:dyDescent="0.25"/>
    <row r="1016" s="160" customFormat="1" x14ac:dyDescent="0.25"/>
    <row r="1017" s="160" customFormat="1" x14ac:dyDescent="0.25"/>
    <row r="1018" s="160" customFormat="1" x14ac:dyDescent="0.25"/>
    <row r="1019" s="160" customFormat="1" x14ac:dyDescent="0.25"/>
    <row r="1020" s="160" customFormat="1" x14ac:dyDescent="0.25"/>
    <row r="1021" s="160" customFormat="1" x14ac:dyDescent="0.25"/>
    <row r="1022" s="160" customFormat="1" x14ac:dyDescent="0.25"/>
    <row r="1023" s="160" customFormat="1" x14ac:dyDescent="0.25"/>
    <row r="1024" s="160" customFormat="1" x14ac:dyDescent="0.25"/>
    <row r="1025" s="160" customFormat="1" x14ac:dyDescent="0.25"/>
    <row r="1026" s="160" customFormat="1" x14ac:dyDescent="0.25"/>
    <row r="1027" s="160" customFormat="1" x14ac:dyDescent="0.25"/>
    <row r="1028" s="160" customFormat="1" x14ac:dyDescent="0.25"/>
    <row r="1029" s="160" customFormat="1" x14ac:dyDescent="0.25"/>
    <row r="1030" s="160" customFormat="1" x14ac:dyDescent="0.25"/>
    <row r="1031" s="160" customFormat="1" x14ac:dyDescent="0.25"/>
    <row r="1032" s="160" customFormat="1" x14ac:dyDescent="0.25"/>
    <row r="1033" s="160" customFormat="1" x14ac:dyDescent="0.25"/>
    <row r="1034" s="160" customFormat="1" x14ac:dyDescent="0.25"/>
    <row r="1035" s="160" customFormat="1" x14ac:dyDescent="0.25"/>
    <row r="1036" s="160" customFormat="1" x14ac:dyDescent="0.25"/>
    <row r="1037" s="160" customFormat="1" x14ac:dyDescent="0.25"/>
    <row r="1038" s="160" customFormat="1" x14ac:dyDescent="0.25"/>
    <row r="1039" s="160" customFormat="1" x14ac:dyDescent="0.25"/>
    <row r="1040" s="160" customFormat="1" x14ac:dyDescent="0.25"/>
    <row r="1041" s="160" customFormat="1" x14ac:dyDescent="0.25"/>
    <row r="1042" s="160" customFormat="1" x14ac:dyDescent="0.25"/>
    <row r="1043" s="160" customFormat="1" x14ac:dyDescent="0.25"/>
    <row r="1044" s="160" customFormat="1" x14ac:dyDescent="0.25"/>
    <row r="1045" s="160" customFormat="1" x14ac:dyDescent="0.25"/>
    <row r="1046" s="160" customFormat="1" x14ac:dyDescent="0.25"/>
    <row r="1047" s="160" customFormat="1" x14ac:dyDescent="0.25"/>
    <row r="1048" s="160" customFormat="1" x14ac:dyDescent="0.25"/>
    <row r="1049" s="160" customFormat="1" x14ac:dyDescent="0.25"/>
    <row r="1050" s="160" customFormat="1" x14ac:dyDescent="0.25"/>
    <row r="1051" s="160" customFormat="1" x14ac:dyDescent="0.25"/>
    <row r="1052" s="160" customFormat="1" x14ac:dyDescent="0.25"/>
    <row r="1053" s="160" customFormat="1" x14ac:dyDescent="0.25"/>
    <row r="1054" s="160" customFormat="1" x14ac:dyDescent="0.25"/>
    <row r="1055" s="160" customFormat="1" x14ac:dyDescent="0.25"/>
    <row r="1056" s="160" customFormat="1" x14ac:dyDescent="0.25"/>
    <row r="1057" s="160" customFormat="1" x14ac:dyDescent="0.25"/>
    <row r="1058" s="160" customFormat="1" x14ac:dyDescent="0.25"/>
    <row r="1059" s="160" customFormat="1" x14ac:dyDescent="0.25"/>
    <row r="1060" s="160" customFormat="1" x14ac:dyDescent="0.25"/>
    <row r="1061" s="160" customFormat="1" x14ac:dyDescent="0.25"/>
    <row r="1062" s="160" customFormat="1" x14ac:dyDescent="0.25"/>
    <row r="1063" s="160" customFormat="1" x14ac:dyDescent="0.25"/>
    <row r="1064" s="160" customFormat="1" x14ac:dyDescent="0.25"/>
    <row r="1065" s="160" customFormat="1" x14ac:dyDescent="0.25"/>
    <row r="1066" s="160" customFormat="1" x14ac:dyDescent="0.25"/>
    <row r="1067" s="160" customFormat="1" x14ac:dyDescent="0.25"/>
    <row r="1068" s="160" customFormat="1" x14ac:dyDescent="0.25"/>
    <row r="1069" s="160" customFormat="1" x14ac:dyDescent="0.25"/>
    <row r="1070" s="160" customFormat="1" x14ac:dyDescent="0.25"/>
    <row r="1071" s="160" customFormat="1" x14ac:dyDescent="0.25"/>
    <row r="1072" s="160" customFormat="1" x14ac:dyDescent="0.25"/>
    <row r="1073" s="160" customFormat="1" x14ac:dyDescent="0.25"/>
    <row r="1074" s="160" customFormat="1" x14ac:dyDescent="0.25"/>
    <row r="1075" s="160" customFormat="1" x14ac:dyDescent="0.25"/>
    <row r="1076" s="160" customFormat="1" x14ac:dyDescent="0.25"/>
    <row r="1077" s="160" customFormat="1" x14ac:dyDescent="0.25"/>
    <row r="1078" s="160" customFormat="1" x14ac:dyDescent="0.25"/>
    <row r="1079" s="160" customFormat="1" x14ac:dyDescent="0.25"/>
    <row r="1080" s="160" customFormat="1" x14ac:dyDescent="0.25"/>
    <row r="1081" s="160" customFormat="1" x14ac:dyDescent="0.25"/>
    <row r="1082" s="160" customFormat="1" x14ac:dyDescent="0.25"/>
    <row r="1083" s="160" customFormat="1" x14ac:dyDescent="0.25"/>
    <row r="1084" s="160" customFormat="1" x14ac:dyDescent="0.25"/>
    <row r="1085" s="160" customFormat="1" x14ac:dyDescent="0.25"/>
    <row r="1086" s="160" customFormat="1" x14ac:dyDescent="0.25"/>
    <row r="1087" s="160" customFormat="1" x14ac:dyDescent="0.25"/>
    <row r="1088" s="160" customFormat="1" x14ac:dyDescent="0.25"/>
    <row r="1089" s="160" customFormat="1" x14ac:dyDescent="0.25"/>
    <row r="1090" s="160" customFormat="1" x14ac:dyDescent="0.25"/>
    <row r="1091" s="160" customFormat="1" x14ac:dyDescent="0.25"/>
    <row r="1092" s="160" customFormat="1" x14ac:dyDescent="0.25"/>
    <row r="1093" s="160" customFormat="1" x14ac:dyDescent="0.25"/>
    <row r="1094" s="160" customFormat="1" x14ac:dyDescent="0.25"/>
    <row r="1095" s="160" customFormat="1" x14ac:dyDescent="0.25"/>
    <row r="1096" s="160" customFormat="1" x14ac:dyDescent="0.25"/>
    <row r="1097" s="160" customFormat="1" x14ac:dyDescent="0.25"/>
    <row r="1098" s="160" customFormat="1" x14ac:dyDescent="0.25"/>
    <row r="1099" s="160" customFormat="1" x14ac:dyDescent="0.25"/>
    <row r="1100" s="160" customFormat="1" x14ac:dyDescent="0.25"/>
    <row r="1101" s="160" customFormat="1" x14ac:dyDescent="0.25"/>
    <row r="1102" s="160" customFormat="1" x14ac:dyDescent="0.25"/>
    <row r="1103" s="160" customFormat="1" x14ac:dyDescent="0.25"/>
    <row r="1104" s="160" customFormat="1" x14ac:dyDescent="0.25"/>
    <row r="1105" s="160" customFormat="1" x14ac:dyDescent="0.25"/>
    <row r="1106" s="160" customFormat="1" x14ac:dyDescent="0.25"/>
    <row r="1107" s="160" customFormat="1" x14ac:dyDescent="0.25"/>
    <row r="1108" s="160" customFormat="1" x14ac:dyDescent="0.25"/>
    <row r="1109" s="160" customFormat="1" x14ac:dyDescent="0.25"/>
    <row r="1110" s="160" customFormat="1" x14ac:dyDescent="0.25"/>
    <row r="1111" s="160" customFormat="1" x14ac:dyDescent="0.25"/>
    <row r="1112" s="160" customFormat="1" x14ac:dyDescent="0.25"/>
    <row r="1113" s="160" customFormat="1" x14ac:dyDescent="0.25"/>
    <row r="1114" s="160" customFormat="1" x14ac:dyDescent="0.25"/>
    <row r="1115" s="160" customFormat="1" x14ac:dyDescent="0.25"/>
    <row r="1116" s="160" customFormat="1" x14ac:dyDescent="0.25"/>
    <row r="1117" s="160" customFormat="1" x14ac:dyDescent="0.25"/>
    <row r="1118" s="160" customFormat="1" x14ac:dyDescent="0.25"/>
    <row r="1119" s="160" customFormat="1" x14ac:dyDescent="0.25"/>
    <row r="1120" s="160" customFormat="1" x14ac:dyDescent="0.25"/>
    <row r="1121" s="160" customFormat="1" x14ac:dyDescent="0.25"/>
    <row r="1122" s="160" customFormat="1" x14ac:dyDescent="0.25"/>
    <row r="1123" s="160" customFormat="1" x14ac:dyDescent="0.25"/>
    <row r="1124" s="160" customFormat="1" x14ac:dyDescent="0.25"/>
    <row r="1125" s="160" customFormat="1" x14ac:dyDescent="0.25"/>
    <row r="1126" s="160" customFormat="1" x14ac:dyDescent="0.25"/>
    <row r="1127" s="160" customFormat="1" x14ac:dyDescent="0.25"/>
    <row r="1128" s="160" customFormat="1" x14ac:dyDescent="0.25"/>
    <row r="1129" s="160" customFormat="1" x14ac:dyDescent="0.25"/>
    <row r="1130" s="160" customFormat="1" x14ac:dyDescent="0.25"/>
    <row r="1131" s="160" customFormat="1" x14ac:dyDescent="0.25"/>
    <row r="1132" s="160" customFormat="1" x14ac:dyDescent="0.25"/>
    <row r="1133" s="160" customFormat="1" x14ac:dyDescent="0.25"/>
    <row r="1134" s="160" customFormat="1" x14ac:dyDescent="0.25"/>
    <row r="1135" s="160" customFormat="1" x14ac:dyDescent="0.25"/>
    <row r="1136" s="160" customFormat="1" x14ac:dyDescent="0.25"/>
    <row r="1137" s="160" customFormat="1" x14ac:dyDescent="0.25"/>
    <row r="1138" s="160" customFormat="1" x14ac:dyDescent="0.25"/>
    <row r="1139" s="160" customFormat="1" x14ac:dyDescent="0.25"/>
    <row r="1140" s="160" customFormat="1" x14ac:dyDescent="0.25"/>
    <row r="1141" s="160" customFormat="1" x14ac:dyDescent="0.25"/>
    <row r="1142" s="160" customFormat="1" x14ac:dyDescent="0.25"/>
    <row r="1143" s="160" customFormat="1" x14ac:dyDescent="0.25"/>
    <row r="1144" s="160" customFormat="1" x14ac:dyDescent="0.25"/>
    <row r="1145" s="160" customFormat="1" x14ac:dyDescent="0.25"/>
    <row r="1146" s="160" customFormat="1" x14ac:dyDescent="0.25"/>
    <row r="1147" s="160" customFormat="1" x14ac:dyDescent="0.25"/>
    <row r="1148" s="160" customFormat="1" x14ac:dyDescent="0.25"/>
    <row r="1149" s="160" customFormat="1" x14ac:dyDescent="0.25"/>
    <row r="1150" s="160" customFormat="1" x14ac:dyDescent="0.25"/>
    <row r="1151" s="160" customFormat="1" x14ac:dyDescent="0.25"/>
    <row r="1152" s="160" customFormat="1" x14ac:dyDescent="0.25"/>
    <row r="1153" s="160" customFormat="1" x14ac:dyDescent="0.25"/>
    <row r="1154" s="160" customFormat="1" x14ac:dyDescent="0.25"/>
    <row r="1155" s="160" customFormat="1" x14ac:dyDescent="0.25"/>
    <row r="1156" s="160" customFormat="1" x14ac:dyDescent="0.25"/>
    <row r="1157" s="160" customFormat="1" x14ac:dyDescent="0.25"/>
    <row r="1158" s="160" customFormat="1" x14ac:dyDescent="0.25"/>
    <row r="1159" s="160" customFormat="1" x14ac:dyDescent="0.25"/>
    <row r="1160" s="160" customFormat="1" x14ac:dyDescent="0.25"/>
    <row r="1161" s="160" customFormat="1" x14ac:dyDescent="0.25"/>
    <row r="1162" s="160" customFormat="1" x14ac:dyDescent="0.25"/>
    <row r="1163" s="160" customFormat="1" x14ac:dyDescent="0.25"/>
    <row r="1164" s="160" customFormat="1" x14ac:dyDescent="0.25"/>
    <row r="1165" s="160" customFormat="1" x14ac:dyDescent="0.25"/>
    <row r="1166" s="160" customFormat="1" x14ac:dyDescent="0.25"/>
    <row r="1167" s="160" customFormat="1" x14ac:dyDescent="0.25"/>
    <row r="1168" s="160" customFormat="1" x14ac:dyDescent="0.25"/>
    <row r="1169" s="160" customFormat="1" x14ac:dyDescent="0.25"/>
    <row r="1170" s="160" customFormat="1" x14ac:dyDescent="0.25"/>
    <row r="1171" s="160" customFormat="1" x14ac:dyDescent="0.25"/>
    <row r="1172" s="160" customFormat="1" x14ac:dyDescent="0.25"/>
    <row r="1173" s="160" customFormat="1" x14ac:dyDescent="0.25"/>
    <row r="1174" s="160" customFormat="1" x14ac:dyDescent="0.25"/>
    <row r="1175" s="160" customFormat="1" x14ac:dyDescent="0.25"/>
    <row r="1176" s="160" customFormat="1" x14ac:dyDescent="0.25"/>
    <row r="1177" s="160" customFormat="1" x14ac:dyDescent="0.25"/>
    <row r="1178" s="160" customFormat="1" x14ac:dyDescent="0.25"/>
    <row r="1179" s="160" customFormat="1" x14ac:dyDescent="0.25"/>
    <row r="1180" s="160" customFormat="1" x14ac:dyDescent="0.25"/>
    <row r="1181" s="160" customFormat="1" x14ac:dyDescent="0.25"/>
    <row r="1182" s="160" customFormat="1" x14ac:dyDescent="0.25"/>
    <row r="1183" s="160" customFormat="1" x14ac:dyDescent="0.25"/>
    <row r="1184" s="160" customFormat="1" x14ac:dyDescent="0.25"/>
    <row r="1185" s="160" customFormat="1" x14ac:dyDescent="0.25"/>
    <row r="1186" s="160" customFormat="1" x14ac:dyDescent="0.25"/>
    <row r="1187" s="160" customFormat="1" x14ac:dyDescent="0.25"/>
    <row r="1188" s="160" customFormat="1" x14ac:dyDescent="0.25"/>
    <row r="1189" s="160" customFormat="1" x14ac:dyDescent="0.25"/>
    <row r="1190" s="160" customFormat="1" x14ac:dyDescent="0.25"/>
    <row r="1191" s="160" customFormat="1" x14ac:dyDescent="0.25"/>
    <row r="1192" s="160" customFormat="1" x14ac:dyDescent="0.25"/>
    <row r="1193" s="160" customFormat="1" x14ac:dyDescent="0.25"/>
    <row r="1194" s="160" customFormat="1" x14ac:dyDescent="0.25"/>
    <row r="1195" s="160" customFormat="1" x14ac:dyDescent="0.25"/>
    <row r="1196" s="160" customFormat="1" x14ac:dyDescent="0.25"/>
    <row r="1197" s="160" customFormat="1" x14ac:dyDescent="0.25"/>
    <row r="1198" s="160" customFormat="1" x14ac:dyDescent="0.25"/>
    <row r="1199" s="160" customFormat="1" x14ac:dyDescent="0.25"/>
    <row r="1200" s="160" customFormat="1" x14ac:dyDescent="0.25"/>
    <row r="1201" s="160" customFormat="1" x14ac:dyDescent="0.25"/>
    <row r="1202" s="160" customFormat="1" x14ac:dyDescent="0.25"/>
    <row r="1203" s="160" customFormat="1" x14ac:dyDescent="0.25"/>
    <row r="1204" s="160" customFormat="1" x14ac:dyDescent="0.25"/>
    <row r="1205" s="160" customFormat="1" x14ac:dyDescent="0.25"/>
    <row r="1206" s="160" customFormat="1" x14ac:dyDescent="0.25"/>
    <row r="1207" s="160" customFormat="1" x14ac:dyDescent="0.25"/>
    <row r="1208" s="160" customFormat="1" x14ac:dyDescent="0.25"/>
    <row r="1209" s="160" customFormat="1" x14ac:dyDescent="0.25"/>
    <row r="1210" s="160" customFormat="1" x14ac:dyDescent="0.25"/>
    <row r="1211" s="160" customFormat="1" x14ac:dyDescent="0.25"/>
    <row r="1212" s="160" customFormat="1" x14ac:dyDescent="0.25"/>
    <row r="1213" s="160" customFormat="1" x14ac:dyDescent="0.25"/>
    <row r="1214" s="160" customFormat="1" x14ac:dyDescent="0.25"/>
    <row r="1215" s="160" customFormat="1" x14ac:dyDescent="0.25"/>
    <row r="1216" s="160" customFormat="1" x14ac:dyDescent="0.25"/>
    <row r="1217" s="160" customFormat="1" x14ac:dyDescent="0.25"/>
    <row r="1218" s="160" customFormat="1" x14ac:dyDescent="0.25"/>
    <row r="1219" s="160" customFormat="1" x14ac:dyDescent="0.25"/>
    <row r="1220" s="160" customFormat="1" x14ac:dyDescent="0.25"/>
    <row r="1221" s="160" customFormat="1" x14ac:dyDescent="0.25"/>
    <row r="1222" s="160" customFormat="1" x14ac:dyDescent="0.25"/>
    <row r="1223" s="160" customFormat="1" x14ac:dyDescent="0.25"/>
    <row r="1224" s="160" customFormat="1" x14ac:dyDescent="0.25"/>
    <row r="1225" s="160" customFormat="1" x14ac:dyDescent="0.25"/>
    <row r="1226" s="160" customFormat="1" x14ac:dyDescent="0.25"/>
    <row r="1227" s="160" customFormat="1" x14ac:dyDescent="0.25"/>
    <row r="1228" s="160" customFormat="1" x14ac:dyDescent="0.25"/>
    <row r="1229" s="160" customFormat="1" x14ac:dyDescent="0.25"/>
    <row r="1230" s="160" customFormat="1" x14ac:dyDescent="0.25"/>
    <row r="1231" s="160" customFormat="1" x14ac:dyDescent="0.25"/>
    <row r="1232" s="160" customFormat="1" x14ac:dyDescent="0.25"/>
    <row r="1233" s="160" customFormat="1" x14ac:dyDescent="0.25"/>
    <row r="1234" s="160" customFormat="1" x14ac:dyDescent="0.25"/>
    <row r="1235" s="160" customFormat="1" x14ac:dyDescent="0.25"/>
    <row r="1236" s="160" customFormat="1" x14ac:dyDescent="0.25"/>
    <row r="1237" s="160" customFormat="1" x14ac:dyDescent="0.25"/>
    <row r="1238" s="160" customFormat="1" x14ac:dyDescent="0.25"/>
    <row r="1239" s="160" customFormat="1" x14ac:dyDescent="0.25"/>
    <row r="1240" s="160" customFormat="1" x14ac:dyDescent="0.25"/>
    <row r="1241" s="160" customFormat="1" x14ac:dyDescent="0.25"/>
    <row r="1242" s="160" customFormat="1" x14ac:dyDescent="0.25"/>
    <row r="1243" s="160" customFormat="1" x14ac:dyDescent="0.25"/>
    <row r="1244" s="160" customFormat="1" x14ac:dyDescent="0.25"/>
    <row r="1245" s="160" customFormat="1" x14ac:dyDescent="0.25"/>
    <row r="1246" s="160" customFormat="1" x14ac:dyDescent="0.25"/>
    <row r="1247" s="160" customFormat="1" x14ac:dyDescent="0.25"/>
    <row r="1248" s="160" customFormat="1" x14ac:dyDescent="0.25"/>
    <row r="1249" s="160" customFormat="1" x14ac:dyDescent="0.25"/>
    <row r="1250" s="160" customFormat="1" x14ac:dyDescent="0.25"/>
    <row r="1251" s="160" customFormat="1" x14ac:dyDescent="0.25"/>
    <row r="1252" s="160" customFormat="1" x14ac:dyDescent="0.25"/>
    <row r="1253" s="160" customFormat="1" x14ac:dyDescent="0.25"/>
    <row r="1254" s="160" customFormat="1" x14ac:dyDescent="0.25"/>
    <row r="1255" s="160" customFormat="1" x14ac:dyDescent="0.25"/>
    <row r="1256" s="160" customFormat="1" x14ac:dyDescent="0.25"/>
    <row r="1257" s="160" customFormat="1" x14ac:dyDescent="0.25"/>
    <row r="1258" s="160" customFormat="1" x14ac:dyDescent="0.25"/>
    <row r="1259" s="160" customFormat="1" x14ac:dyDescent="0.25"/>
    <row r="1260" s="160" customFormat="1" x14ac:dyDescent="0.25"/>
    <row r="1261" s="160" customFormat="1" x14ac:dyDescent="0.25"/>
    <row r="1262" s="160" customFormat="1" x14ac:dyDescent="0.25"/>
    <row r="1263" s="160" customFormat="1" x14ac:dyDescent="0.25"/>
    <row r="1264" s="160" customFormat="1" x14ac:dyDescent="0.25"/>
    <row r="1265" s="160" customFormat="1" x14ac:dyDescent="0.25"/>
    <row r="1266" s="160" customFormat="1" x14ac:dyDescent="0.25"/>
    <row r="1267" s="160" customFormat="1" x14ac:dyDescent="0.25"/>
    <row r="1268" s="160" customFormat="1" x14ac:dyDescent="0.25"/>
    <row r="1269" s="160" customFormat="1" x14ac:dyDescent="0.25"/>
    <row r="1270" s="160" customFormat="1" x14ac:dyDescent="0.25"/>
    <row r="1271" s="160" customFormat="1" x14ac:dyDescent="0.25"/>
    <row r="1272" s="160" customFormat="1" x14ac:dyDescent="0.25"/>
    <row r="1273" s="160" customFormat="1" x14ac:dyDescent="0.25"/>
    <row r="1274" s="160" customFormat="1" x14ac:dyDescent="0.25"/>
    <row r="1275" s="160" customFormat="1" x14ac:dyDescent="0.25"/>
    <row r="1276" s="160" customFormat="1" x14ac:dyDescent="0.25"/>
    <row r="1277" s="160" customFormat="1" x14ac:dyDescent="0.25"/>
    <row r="1278" s="160" customFormat="1" x14ac:dyDescent="0.25"/>
    <row r="1279" s="160" customFormat="1" x14ac:dyDescent="0.25"/>
    <row r="1280" s="160" customFormat="1" x14ac:dyDescent="0.25"/>
    <row r="1281" s="160" customFormat="1" x14ac:dyDescent="0.25"/>
    <row r="1282" s="160" customFormat="1" x14ac:dyDescent="0.25"/>
    <row r="1283" s="160" customFormat="1" x14ac:dyDescent="0.25"/>
    <row r="1284" s="160" customFormat="1" x14ac:dyDescent="0.25"/>
    <row r="1285" s="160" customFormat="1" x14ac:dyDescent="0.25"/>
    <row r="1286" s="160" customFormat="1" x14ac:dyDescent="0.25"/>
    <row r="1287" s="160" customFormat="1" x14ac:dyDescent="0.25"/>
    <row r="1288" s="160" customFormat="1" x14ac:dyDescent="0.25"/>
    <row r="1289" s="160" customFormat="1" x14ac:dyDescent="0.25"/>
    <row r="1290" s="160" customFormat="1" x14ac:dyDescent="0.25"/>
    <row r="1291" s="160" customFormat="1" x14ac:dyDescent="0.25"/>
    <row r="1292" s="160" customFormat="1" x14ac:dyDescent="0.25"/>
    <row r="1293" s="160" customFormat="1" x14ac:dyDescent="0.25"/>
    <row r="1294" s="160" customFormat="1" x14ac:dyDescent="0.25"/>
    <row r="1295" s="160" customFormat="1" x14ac:dyDescent="0.25"/>
    <row r="1296" s="160" customFormat="1" x14ac:dyDescent="0.25"/>
    <row r="1297" s="160" customFormat="1" x14ac:dyDescent="0.25"/>
    <row r="1298" s="160" customFormat="1" x14ac:dyDescent="0.25"/>
    <row r="1299" s="160" customFormat="1" x14ac:dyDescent="0.25"/>
    <row r="1300" s="160" customFormat="1" x14ac:dyDescent="0.25"/>
    <row r="1301" s="160" customFormat="1" x14ac:dyDescent="0.25"/>
    <row r="1302" s="160" customFormat="1" x14ac:dyDescent="0.25"/>
    <row r="1303" s="160" customFormat="1" x14ac:dyDescent="0.25"/>
    <row r="1304" s="160" customFormat="1" x14ac:dyDescent="0.25"/>
    <row r="1305" s="160" customFormat="1" x14ac:dyDescent="0.25"/>
    <row r="1306" s="160" customFormat="1" x14ac:dyDescent="0.25"/>
    <row r="1307" s="160" customFormat="1" x14ac:dyDescent="0.25"/>
    <row r="1308" s="160" customFormat="1" x14ac:dyDescent="0.25"/>
    <row r="1309" s="160" customFormat="1" x14ac:dyDescent="0.25"/>
    <row r="1310" s="160" customFormat="1" x14ac:dyDescent="0.25"/>
    <row r="1311" s="160" customFormat="1" x14ac:dyDescent="0.25"/>
    <row r="1312" s="160" customFormat="1" x14ac:dyDescent="0.25"/>
    <row r="1313" s="160" customFormat="1" x14ac:dyDescent="0.25"/>
    <row r="1314" s="160" customFormat="1" x14ac:dyDescent="0.25"/>
    <row r="1315" s="160" customFormat="1" x14ac:dyDescent="0.25"/>
    <row r="1316" s="160" customFormat="1" x14ac:dyDescent="0.25"/>
    <row r="1317" s="160" customFormat="1" x14ac:dyDescent="0.25"/>
    <row r="1318" s="160" customFormat="1" x14ac:dyDescent="0.25"/>
    <row r="1319" s="160" customFormat="1" x14ac:dyDescent="0.25"/>
    <row r="1320" s="160" customFormat="1" x14ac:dyDescent="0.25"/>
    <row r="1321" s="160" customFormat="1" x14ac:dyDescent="0.25"/>
    <row r="1322" s="160" customFormat="1" x14ac:dyDescent="0.25"/>
    <row r="1323" s="160" customFormat="1" x14ac:dyDescent="0.25"/>
    <row r="1324" s="160" customFormat="1" x14ac:dyDescent="0.25"/>
    <row r="1325" s="160" customFormat="1" x14ac:dyDescent="0.25"/>
    <row r="1326" s="160" customFormat="1" x14ac:dyDescent="0.25"/>
    <row r="1327" s="160" customFormat="1" x14ac:dyDescent="0.25"/>
    <row r="1328" s="160" customFormat="1" x14ac:dyDescent="0.25"/>
    <row r="1329" s="160" customFormat="1" x14ac:dyDescent="0.25"/>
    <row r="1330" s="160" customFormat="1" x14ac:dyDescent="0.25"/>
    <row r="1331" s="160" customFormat="1" x14ac:dyDescent="0.25"/>
    <row r="1332" s="160" customFormat="1" x14ac:dyDescent="0.25"/>
    <row r="1333" s="160" customFormat="1" x14ac:dyDescent="0.25"/>
    <row r="1334" s="160" customFormat="1" x14ac:dyDescent="0.25"/>
    <row r="1335" s="160" customFormat="1" x14ac:dyDescent="0.25"/>
    <row r="1336" s="160" customFormat="1" x14ac:dyDescent="0.25"/>
    <row r="1337" s="160" customFormat="1" x14ac:dyDescent="0.25"/>
    <row r="1338" s="160" customFormat="1" x14ac:dyDescent="0.25"/>
    <row r="1339" s="160" customFormat="1" x14ac:dyDescent="0.25"/>
    <row r="1340" s="160" customFormat="1" x14ac:dyDescent="0.25"/>
    <row r="1341" s="160" customFormat="1" x14ac:dyDescent="0.25"/>
    <row r="1342" s="160" customFormat="1" x14ac:dyDescent="0.25"/>
    <row r="1343" s="160" customFormat="1" x14ac:dyDescent="0.25"/>
    <row r="1344" s="160" customFormat="1" x14ac:dyDescent="0.25"/>
    <row r="1345" s="160" customFormat="1" x14ac:dyDescent="0.25"/>
    <row r="1346" s="160" customFormat="1" x14ac:dyDescent="0.25"/>
    <row r="1347" s="160" customFormat="1" x14ac:dyDescent="0.25"/>
    <row r="1348" s="160" customFormat="1" x14ac:dyDescent="0.25"/>
    <row r="1349" s="160" customFormat="1" x14ac:dyDescent="0.25"/>
    <row r="1350" s="160" customFormat="1" x14ac:dyDescent="0.25"/>
    <row r="1351" s="160" customFormat="1" x14ac:dyDescent="0.25"/>
    <row r="1352" s="160" customFormat="1" x14ac:dyDescent="0.25"/>
    <row r="1353" s="160" customFormat="1" x14ac:dyDescent="0.25"/>
    <row r="1354" s="160" customFormat="1" x14ac:dyDescent="0.25"/>
    <row r="1355" s="160" customFormat="1" x14ac:dyDescent="0.25"/>
    <row r="1356" s="160" customFormat="1" x14ac:dyDescent="0.25"/>
    <row r="1357" s="160" customFormat="1" x14ac:dyDescent="0.25"/>
    <row r="1358" s="160" customFormat="1" x14ac:dyDescent="0.25"/>
    <row r="1359" s="160" customFormat="1" x14ac:dyDescent="0.25"/>
    <row r="1360" s="160" customFormat="1" x14ac:dyDescent="0.25"/>
    <row r="1361" s="160" customFormat="1" x14ac:dyDescent="0.25"/>
    <row r="1362" s="160" customFormat="1" x14ac:dyDescent="0.25"/>
    <row r="1363" s="160" customFormat="1" x14ac:dyDescent="0.25"/>
    <row r="1364" s="160" customFormat="1" x14ac:dyDescent="0.25"/>
    <row r="1365" s="160" customFormat="1" x14ac:dyDescent="0.25"/>
    <row r="1366" s="160" customFormat="1" x14ac:dyDescent="0.25"/>
    <row r="1367" s="160" customFormat="1" x14ac:dyDescent="0.25"/>
    <row r="1368" s="160" customFormat="1" x14ac:dyDescent="0.25"/>
    <row r="1369" s="160" customFormat="1" x14ac:dyDescent="0.25"/>
    <row r="1370" s="160" customFormat="1" x14ac:dyDescent="0.25"/>
    <row r="1371" s="160" customFormat="1" x14ac:dyDescent="0.25"/>
    <row r="1372" s="160" customFormat="1" x14ac:dyDescent="0.25"/>
    <row r="1373" s="160" customFormat="1" x14ac:dyDescent="0.25"/>
    <row r="1374" s="160" customFormat="1" x14ac:dyDescent="0.25"/>
    <row r="1375" s="160" customFormat="1" x14ac:dyDescent="0.25"/>
    <row r="1376" s="160" customFormat="1" x14ac:dyDescent="0.25"/>
    <row r="1377" s="160" customFormat="1" x14ac:dyDescent="0.25"/>
    <row r="1378" s="160" customFormat="1" x14ac:dyDescent="0.25"/>
    <row r="1379" s="160" customFormat="1" x14ac:dyDescent="0.25"/>
    <row r="1380" s="160" customFormat="1" x14ac:dyDescent="0.25"/>
    <row r="1381" s="160" customFormat="1" x14ac:dyDescent="0.25"/>
    <row r="1382" s="160" customFormat="1" x14ac:dyDescent="0.25"/>
    <row r="1383" s="160" customFormat="1" x14ac:dyDescent="0.25"/>
    <row r="1384" s="160" customFormat="1" x14ac:dyDescent="0.25"/>
    <row r="1385" s="160" customFormat="1" x14ac:dyDescent="0.25"/>
    <row r="1386" s="160" customFormat="1" x14ac:dyDescent="0.25"/>
    <row r="1387" s="160" customFormat="1" x14ac:dyDescent="0.25"/>
    <row r="1388" s="160" customFormat="1" x14ac:dyDescent="0.25"/>
    <row r="1389" s="160" customFormat="1" x14ac:dyDescent="0.25"/>
    <row r="1390" s="160" customFormat="1" x14ac:dyDescent="0.25"/>
    <row r="1391" s="160" customFormat="1" x14ac:dyDescent="0.25"/>
    <row r="1392" s="160" customFormat="1" x14ac:dyDescent="0.25"/>
    <row r="1393" s="160" customFormat="1" x14ac:dyDescent="0.25"/>
    <row r="1394" s="160" customFormat="1" x14ac:dyDescent="0.25"/>
    <row r="1395" s="160" customFormat="1" x14ac:dyDescent="0.25"/>
    <row r="1396" s="160" customFormat="1" x14ac:dyDescent="0.25"/>
    <row r="1397" s="160" customFormat="1" x14ac:dyDescent="0.25"/>
    <row r="1398" s="160" customFormat="1" x14ac:dyDescent="0.25"/>
    <row r="1399" s="160" customFormat="1" x14ac:dyDescent="0.25"/>
    <row r="1400" s="160" customFormat="1" x14ac:dyDescent="0.25"/>
    <row r="1401" s="160" customFormat="1" x14ac:dyDescent="0.25"/>
    <row r="1402" s="160" customFormat="1" x14ac:dyDescent="0.25"/>
    <row r="1403" s="160" customFormat="1" x14ac:dyDescent="0.25"/>
    <row r="1404" s="160" customFormat="1" x14ac:dyDescent="0.25"/>
    <row r="1405" s="160" customFormat="1" x14ac:dyDescent="0.25"/>
    <row r="1406" s="160" customFormat="1" x14ac:dyDescent="0.25"/>
    <row r="1407" s="160" customFormat="1" x14ac:dyDescent="0.25"/>
    <row r="1408" s="160" customFormat="1" x14ac:dyDescent="0.25"/>
    <row r="1409" s="160" customFormat="1" x14ac:dyDescent="0.25"/>
    <row r="1410" s="160" customFormat="1" x14ac:dyDescent="0.25"/>
    <row r="1411" s="160" customFormat="1" x14ac:dyDescent="0.25"/>
    <row r="1412" s="160" customFormat="1" x14ac:dyDescent="0.25"/>
    <row r="1413" s="160" customFormat="1" x14ac:dyDescent="0.25"/>
    <row r="1414" s="160" customFormat="1" x14ac:dyDescent="0.25"/>
    <row r="1415" s="160" customFormat="1" x14ac:dyDescent="0.25"/>
    <row r="1416" s="160" customFormat="1" x14ac:dyDescent="0.25"/>
    <row r="1417" s="160" customFormat="1" x14ac:dyDescent="0.25"/>
    <row r="1418" s="160" customFormat="1" x14ac:dyDescent="0.25"/>
    <row r="1419" s="160" customFormat="1" x14ac:dyDescent="0.25"/>
    <row r="1420" s="160" customFormat="1" x14ac:dyDescent="0.25"/>
    <row r="1421" s="160" customFormat="1" x14ac:dyDescent="0.25"/>
    <row r="1422" s="160" customFormat="1" x14ac:dyDescent="0.25"/>
    <row r="1423" s="160" customFormat="1" x14ac:dyDescent="0.25"/>
    <row r="1424" s="160" customFormat="1" x14ac:dyDescent="0.25"/>
    <row r="1425" s="160" customFormat="1" x14ac:dyDescent="0.25"/>
    <row r="1426" s="160" customFormat="1" x14ac:dyDescent="0.25"/>
    <row r="1427" s="160" customFormat="1" x14ac:dyDescent="0.25"/>
    <row r="1428" s="160" customFormat="1" x14ac:dyDescent="0.25"/>
    <row r="1429" s="160" customFormat="1" x14ac:dyDescent="0.25"/>
    <row r="1430" s="160" customFormat="1" x14ac:dyDescent="0.25"/>
    <row r="1431" s="160" customFormat="1" x14ac:dyDescent="0.25"/>
    <row r="1432" s="160" customFormat="1" x14ac:dyDescent="0.25"/>
    <row r="1433" s="160" customFormat="1" x14ac:dyDescent="0.25"/>
    <row r="1434" s="160" customFormat="1" x14ac:dyDescent="0.25"/>
    <row r="1435" s="160" customFormat="1" x14ac:dyDescent="0.25"/>
    <row r="1436" s="160" customFormat="1" x14ac:dyDescent="0.25"/>
    <row r="1437" s="160" customFormat="1" x14ac:dyDescent="0.25"/>
    <row r="1438" s="160" customFormat="1" x14ac:dyDescent="0.25"/>
    <row r="1439" s="160" customFormat="1" x14ac:dyDescent="0.25"/>
    <row r="1440" s="160" customFormat="1" x14ac:dyDescent="0.25"/>
    <row r="1441" s="160" customFormat="1" x14ac:dyDescent="0.25"/>
    <row r="1442" s="160" customFormat="1" x14ac:dyDescent="0.25"/>
    <row r="1443" s="160" customFormat="1" x14ac:dyDescent="0.25"/>
    <row r="1444" s="160" customFormat="1" x14ac:dyDescent="0.25"/>
    <row r="1445" s="160" customFormat="1" x14ac:dyDescent="0.25"/>
    <row r="1446" s="160" customFormat="1" x14ac:dyDescent="0.25"/>
    <row r="1447" s="160" customFormat="1" x14ac:dyDescent="0.25"/>
    <row r="1448" s="160" customFormat="1" x14ac:dyDescent="0.25"/>
    <row r="1449" s="160" customFormat="1" x14ac:dyDescent="0.25"/>
    <row r="1450" s="160" customFormat="1" x14ac:dyDescent="0.25"/>
    <row r="1451" s="160" customFormat="1" x14ac:dyDescent="0.25"/>
    <row r="1452" s="160" customFormat="1" x14ac:dyDescent="0.25"/>
    <row r="1453" s="160" customFormat="1" x14ac:dyDescent="0.25"/>
    <row r="1454" s="160" customFormat="1" x14ac:dyDescent="0.25"/>
    <row r="1455" s="160" customFormat="1" x14ac:dyDescent="0.25"/>
    <row r="1456" s="160" customFormat="1" x14ac:dyDescent="0.25"/>
    <row r="1457" s="160" customFormat="1" x14ac:dyDescent="0.25"/>
    <row r="1458" s="160" customFormat="1" x14ac:dyDescent="0.25"/>
    <row r="1459" s="160" customFormat="1" x14ac:dyDescent="0.25"/>
    <row r="1460" s="160" customFormat="1" x14ac:dyDescent="0.25"/>
    <row r="1461" s="160" customFormat="1" x14ac:dyDescent="0.25"/>
    <row r="1462" s="160" customFormat="1" x14ac:dyDescent="0.25"/>
    <row r="1463" s="160" customFormat="1" x14ac:dyDescent="0.25"/>
    <row r="1464" s="160" customFormat="1" x14ac:dyDescent="0.25"/>
    <row r="1465" s="160" customFormat="1" x14ac:dyDescent="0.25"/>
    <row r="1466" s="160" customFormat="1" x14ac:dyDescent="0.25"/>
    <row r="1467" s="160" customFormat="1" x14ac:dyDescent="0.25"/>
    <row r="1468" s="160" customFormat="1" x14ac:dyDescent="0.25"/>
    <row r="1469" s="160" customFormat="1" x14ac:dyDescent="0.25"/>
    <row r="1470" s="160" customFormat="1" x14ac:dyDescent="0.25"/>
    <row r="1471" s="160" customFormat="1" x14ac:dyDescent="0.25"/>
    <row r="1472" s="160" customFormat="1" x14ac:dyDescent="0.25"/>
    <row r="1473" s="160" customFormat="1" x14ac:dyDescent="0.25"/>
    <row r="1474" s="160" customFormat="1" x14ac:dyDescent="0.25"/>
    <row r="1475" s="160" customFormat="1" x14ac:dyDescent="0.25"/>
    <row r="1476" s="160" customFormat="1" x14ac:dyDescent="0.25"/>
    <row r="1477" s="160" customFormat="1" x14ac:dyDescent="0.25"/>
    <row r="1478" s="160" customFormat="1" x14ac:dyDescent="0.25"/>
    <row r="1479" s="160" customFormat="1" x14ac:dyDescent="0.25"/>
    <row r="1480" s="160" customFormat="1" x14ac:dyDescent="0.25"/>
    <row r="1481" s="160" customFormat="1" x14ac:dyDescent="0.25"/>
    <row r="1482" s="160" customFormat="1" x14ac:dyDescent="0.25"/>
    <row r="1483" s="160" customFormat="1" x14ac:dyDescent="0.25"/>
    <row r="1484" s="160" customFormat="1" x14ac:dyDescent="0.25"/>
    <row r="1485" s="160" customFormat="1" x14ac:dyDescent="0.25"/>
    <row r="1486" s="160" customFormat="1" x14ac:dyDescent="0.25"/>
    <row r="1487" s="160" customFormat="1" x14ac:dyDescent="0.25"/>
    <row r="1488" s="160" customFormat="1" x14ac:dyDescent="0.25"/>
    <row r="1489" s="160" customFormat="1" x14ac:dyDescent="0.25"/>
    <row r="1490" s="160" customFormat="1" x14ac:dyDescent="0.25"/>
    <row r="1491" s="160" customFormat="1" x14ac:dyDescent="0.25"/>
    <row r="1492" s="160" customFormat="1" x14ac:dyDescent="0.25"/>
    <row r="1493" s="160" customFormat="1" x14ac:dyDescent="0.25"/>
    <row r="1494" s="160" customFormat="1" x14ac:dyDescent="0.25"/>
    <row r="1495" s="160" customFormat="1" x14ac:dyDescent="0.25"/>
    <row r="1496" s="160" customFormat="1" x14ac:dyDescent="0.25"/>
    <row r="1497" s="160" customFormat="1" x14ac:dyDescent="0.25"/>
    <row r="1498" s="160" customFormat="1" x14ac:dyDescent="0.25"/>
    <row r="1499" s="160" customFormat="1" x14ac:dyDescent="0.25"/>
    <row r="1500" s="160" customFormat="1" x14ac:dyDescent="0.25"/>
    <row r="1501" s="160" customFormat="1" x14ac:dyDescent="0.25"/>
    <row r="1502" s="160" customFormat="1" x14ac:dyDescent="0.25"/>
    <row r="1503" s="160" customFormat="1" x14ac:dyDescent="0.25"/>
    <row r="1504" s="160" customFormat="1" x14ac:dyDescent="0.25"/>
    <row r="1505" s="160" customFormat="1" x14ac:dyDescent="0.25"/>
    <row r="1506" s="160" customFormat="1" x14ac:dyDescent="0.25"/>
    <row r="1507" s="160" customFormat="1" x14ac:dyDescent="0.25"/>
    <row r="1508" s="160" customFormat="1" x14ac:dyDescent="0.25"/>
    <row r="1509" s="160" customFormat="1" x14ac:dyDescent="0.25"/>
    <row r="1510" s="160" customFormat="1" x14ac:dyDescent="0.25"/>
    <row r="1511" s="160" customFormat="1" x14ac:dyDescent="0.25"/>
    <row r="1512" s="160" customFormat="1" x14ac:dyDescent="0.25"/>
    <row r="1513" s="160" customFormat="1" x14ac:dyDescent="0.25"/>
    <row r="1514" s="160" customFormat="1" x14ac:dyDescent="0.25"/>
    <row r="1515" s="160" customFormat="1" x14ac:dyDescent="0.25"/>
    <row r="1516" s="160" customFormat="1" x14ac:dyDescent="0.25"/>
    <row r="1517" s="160" customFormat="1" x14ac:dyDescent="0.25"/>
    <row r="1518" s="160" customFormat="1" x14ac:dyDescent="0.25"/>
    <row r="1519" s="160" customFormat="1" x14ac:dyDescent="0.25"/>
    <row r="1520" s="160" customFormat="1" x14ac:dyDescent="0.25"/>
    <row r="1521" s="160" customFormat="1" x14ac:dyDescent="0.25"/>
    <row r="1522" s="160" customFormat="1" x14ac:dyDescent="0.25"/>
    <row r="1523" s="160" customFormat="1" x14ac:dyDescent="0.25"/>
    <row r="1524" s="160" customFormat="1" x14ac:dyDescent="0.25"/>
    <row r="1525" s="160" customFormat="1" x14ac:dyDescent="0.25"/>
    <row r="1526" s="160" customFormat="1" x14ac:dyDescent="0.25"/>
    <row r="1527" s="160" customFormat="1" x14ac:dyDescent="0.25"/>
    <row r="1528" s="160" customFormat="1" x14ac:dyDescent="0.25"/>
    <row r="1529" s="160" customFormat="1" x14ac:dyDescent="0.25"/>
    <row r="1530" s="160" customFormat="1" x14ac:dyDescent="0.25"/>
    <row r="1531" s="160" customFormat="1" x14ac:dyDescent="0.25"/>
    <row r="1532" s="160" customFormat="1" x14ac:dyDescent="0.25"/>
    <row r="1533" s="160" customFormat="1" x14ac:dyDescent="0.25"/>
    <row r="1534" s="160" customFormat="1" x14ac:dyDescent="0.25"/>
    <row r="1535" s="160" customFormat="1" x14ac:dyDescent="0.25"/>
    <row r="1536" s="160" customFormat="1" x14ac:dyDescent="0.25"/>
    <row r="1537" s="160" customFormat="1" x14ac:dyDescent="0.25"/>
    <row r="1538" s="160" customFormat="1" x14ac:dyDescent="0.25"/>
    <row r="1539" s="160" customFormat="1" x14ac:dyDescent="0.25"/>
    <row r="1540" s="160" customFormat="1" x14ac:dyDescent="0.25"/>
    <row r="1541" s="160" customFormat="1" x14ac:dyDescent="0.25"/>
    <row r="1542" s="160" customFormat="1" x14ac:dyDescent="0.25"/>
    <row r="1543" s="160" customFormat="1" x14ac:dyDescent="0.25"/>
    <row r="1544" s="160" customFormat="1" x14ac:dyDescent="0.25"/>
    <row r="1545" s="160" customFormat="1" x14ac:dyDescent="0.25"/>
    <row r="1546" s="160" customFormat="1" x14ac:dyDescent="0.25"/>
    <row r="1547" s="160" customFormat="1" x14ac:dyDescent="0.25"/>
    <row r="1548" s="160" customFormat="1" x14ac:dyDescent="0.25"/>
    <row r="1549" s="160" customFormat="1" x14ac:dyDescent="0.25"/>
    <row r="1550" s="160" customFormat="1" x14ac:dyDescent="0.25"/>
    <row r="1551" s="160" customFormat="1" x14ac:dyDescent="0.25"/>
    <row r="1552" s="160" customFormat="1" x14ac:dyDescent="0.25"/>
    <row r="1553" s="160" customFormat="1" x14ac:dyDescent="0.25"/>
    <row r="1554" s="160" customFormat="1" x14ac:dyDescent="0.25"/>
    <row r="1555" s="160" customFormat="1" x14ac:dyDescent="0.25"/>
    <row r="1556" s="160" customFormat="1" x14ac:dyDescent="0.25"/>
    <row r="1557" s="160" customFormat="1" x14ac:dyDescent="0.25"/>
    <row r="1558" s="160" customFormat="1" x14ac:dyDescent="0.25"/>
    <row r="1559" s="160" customFormat="1" x14ac:dyDescent="0.25"/>
    <row r="1560" s="160" customFormat="1" x14ac:dyDescent="0.25"/>
    <row r="1561" s="160" customFormat="1" x14ac:dyDescent="0.25"/>
    <row r="1562" s="160" customFormat="1" x14ac:dyDescent="0.25"/>
    <row r="1563" s="160" customFormat="1" x14ac:dyDescent="0.25"/>
    <row r="1564" s="160" customFormat="1" x14ac:dyDescent="0.25"/>
    <row r="1565" s="160" customFormat="1" x14ac:dyDescent="0.25"/>
    <row r="1566" s="160" customFormat="1" x14ac:dyDescent="0.25"/>
    <row r="1567" s="160" customFormat="1" x14ac:dyDescent="0.25"/>
    <row r="1568" s="160" customFormat="1" x14ac:dyDescent="0.25"/>
    <row r="1569" s="160" customFormat="1" x14ac:dyDescent="0.25"/>
    <row r="1570" s="160" customFormat="1" x14ac:dyDescent="0.25"/>
    <row r="1571" s="160" customFormat="1" x14ac:dyDescent="0.25"/>
    <row r="1572" s="160" customFormat="1" x14ac:dyDescent="0.25"/>
    <row r="1573" s="160" customFormat="1" x14ac:dyDescent="0.25"/>
    <row r="1574" s="160" customFormat="1" x14ac:dyDescent="0.25"/>
    <row r="1575" s="160" customFormat="1" x14ac:dyDescent="0.25"/>
    <row r="1576" s="160" customFormat="1" x14ac:dyDescent="0.25"/>
    <row r="1577" s="160" customFormat="1" x14ac:dyDescent="0.25"/>
    <row r="1578" s="160" customFormat="1" x14ac:dyDescent="0.25"/>
    <row r="1579" s="160" customFormat="1" x14ac:dyDescent="0.25"/>
    <row r="1580" s="160" customFormat="1" x14ac:dyDescent="0.25"/>
    <row r="1581" s="160" customFormat="1" x14ac:dyDescent="0.25"/>
    <row r="1582" s="160" customFormat="1" x14ac:dyDescent="0.25"/>
    <row r="1583" s="160" customFormat="1" x14ac:dyDescent="0.25"/>
    <row r="1584" s="160" customFormat="1" x14ac:dyDescent="0.25"/>
    <row r="1585" s="160" customFormat="1" x14ac:dyDescent="0.25"/>
    <row r="1586" s="160" customFormat="1" x14ac:dyDescent="0.25"/>
    <row r="1587" s="160" customFormat="1" x14ac:dyDescent="0.25"/>
    <row r="1588" s="160" customFormat="1" x14ac:dyDescent="0.25"/>
    <row r="1589" s="160" customFormat="1" x14ac:dyDescent="0.25"/>
    <row r="1590" s="160" customFormat="1" x14ac:dyDescent="0.25"/>
    <row r="1591" s="160" customFormat="1" x14ac:dyDescent="0.25"/>
    <row r="1592" s="160" customFormat="1" x14ac:dyDescent="0.25"/>
    <row r="1593" s="160" customFormat="1" x14ac:dyDescent="0.25"/>
    <row r="1594" s="160" customFormat="1" x14ac:dyDescent="0.25"/>
    <row r="1595" s="160" customFormat="1" x14ac:dyDescent="0.25"/>
    <row r="1596" s="160" customFormat="1" x14ac:dyDescent="0.25"/>
    <row r="1597" s="160" customFormat="1" x14ac:dyDescent="0.25"/>
    <row r="1598" s="160" customFormat="1" x14ac:dyDescent="0.25"/>
    <row r="1599" s="160" customFormat="1" x14ac:dyDescent="0.25"/>
    <row r="1600" s="160" customFormat="1" x14ac:dyDescent="0.25"/>
    <row r="1601" s="160" customFormat="1" x14ac:dyDescent="0.25"/>
    <row r="1602" s="160" customFormat="1" x14ac:dyDescent="0.25"/>
    <row r="1603" s="160" customFormat="1" x14ac:dyDescent="0.25"/>
    <row r="1604" s="160" customFormat="1" x14ac:dyDescent="0.25"/>
    <row r="1605" s="160" customFormat="1" x14ac:dyDescent="0.25"/>
    <row r="1606" s="160" customFormat="1" x14ac:dyDescent="0.25"/>
    <row r="1607" s="160" customFormat="1" x14ac:dyDescent="0.25"/>
    <row r="1608" s="160" customFormat="1" x14ac:dyDescent="0.25"/>
    <row r="1609" s="160" customFormat="1" x14ac:dyDescent="0.25"/>
    <row r="1610" s="160" customFormat="1" x14ac:dyDescent="0.25"/>
    <row r="1611" s="160" customFormat="1" x14ac:dyDescent="0.25"/>
    <row r="1612" s="160" customFormat="1" x14ac:dyDescent="0.25"/>
    <row r="1613" s="160" customFormat="1" x14ac:dyDescent="0.25"/>
    <row r="1614" s="160" customFormat="1" x14ac:dyDescent="0.25"/>
    <row r="1615" s="160" customFormat="1" x14ac:dyDescent="0.25"/>
    <row r="1616" s="160" customFormat="1" x14ac:dyDescent="0.25"/>
    <row r="1617" s="160" customFormat="1" x14ac:dyDescent="0.25"/>
    <row r="1618" s="160" customFormat="1" x14ac:dyDescent="0.25"/>
    <row r="1619" s="160" customFormat="1" x14ac:dyDescent="0.25"/>
    <row r="1620" s="160" customFormat="1" x14ac:dyDescent="0.25"/>
    <row r="1621" s="160" customFormat="1" x14ac:dyDescent="0.25"/>
    <row r="1622" s="160" customFormat="1" x14ac:dyDescent="0.25"/>
    <row r="1623" s="160" customFormat="1" x14ac:dyDescent="0.25"/>
    <row r="1624" s="160" customFormat="1" x14ac:dyDescent="0.25"/>
    <row r="1625" s="160" customFormat="1" x14ac:dyDescent="0.25"/>
    <row r="1626" s="160" customFormat="1" x14ac:dyDescent="0.25"/>
    <row r="1627" s="160" customFormat="1" x14ac:dyDescent="0.25"/>
    <row r="1628" s="160" customFormat="1" x14ac:dyDescent="0.25"/>
    <row r="1629" s="160" customFormat="1" x14ac:dyDescent="0.25"/>
    <row r="1630" s="160" customFormat="1" x14ac:dyDescent="0.25"/>
    <row r="1631" s="160" customFormat="1" x14ac:dyDescent="0.25"/>
    <row r="1632" s="160" customFormat="1" x14ac:dyDescent="0.25"/>
    <row r="1633" s="160" customFormat="1" x14ac:dyDescent="0.25"/>
    <row r="1634" s="160" customFormat="1" x14ac:dyDescent="0.25"/>
    <row r="1635" s="160" customFormat="1" x14ac:dyDescent="0.25"/>
    <row r="1636" s="160" customFormat="1" x14ac:dyDescent="0.25"/>
    <row r="1637" s="160" customFormat="1" x14ac:dyDescent="0.25"/>
    <row r="1638" s="160" customFormat="1" x14ac:dyDescent="0.25"/>
    <row r="1639" s="160" customFormat="1" x14ac:dyDescent="0.25"/>
    <row r="1640" s="160" customFormat="1" x14ac:dyDescent="0.25"/>
    <row r="1641" s="160" customFormat="1" x14ac:dyDescent="0.25"/>
    <row r="1642" s="160" customFormat="1" x14ac:dyDescent="0.25"/>
    <row r="1643" s="160" customFormat="1" x14ac:dyDescent="0.25"/>
    <row r="1644" s="160" customFormat="1" x14ac:dyDescent="0.25"/>
    <row r="1645" s="160" customFormat="1" x14ac:dyDescent="0.25"/>
    <row r="1646" s="160" customFormat="1" x14ac:dyDescent="0.25"/>
    <row r="1647" s="160" customFormat="1" x14ac:dyDescent="0.25"/>
    <row r="1648" s="160" customFormat="1" x14ac:dyDescent="0.25"/>
    <row r="1649" s="160" customFormat="1" x14ac:dyDescent="0.25"/>
    <row r="1650" s="160" customFormat="1" x14ac:dyDescent="0.25"/>
    <row r="1651" s="160" customFormat="1" x14ac:dyDescent="0.25"/>
    <row r="1652" s="160" customFormat="1" x14ac:dyDescent="0.25"/>
    <row r="1653" s="160" customFormat="1" x14ac:dyDescent="0.25"/>
    <row r="1654" s="160" customFormat="1" x14ac:dyDescent="0.25"/>
    <row r="1655" s="160" customFormat="1" x14ac:dyDescent="0.25"/>
    <row r="1656" s="160" customFormat="1" x14ac:dyDescent="0.25"/>
    <row r="1657" s="160" customFormat="1" x14ac:dyDescent="0.25"/>
    <row r="1658" s="160" customFormat="1" x14ac:dyDescent="0.25"/>
    <row r="1659" s="160" customFormat="1" x14ac:dyDescent="0.25"/>
    <row r="1660" s="160" customFormat="1" x14ac:dyDescent="0.25"/>
    <row r="1661" s="160" customFormat="1" x14ac:dyDescent="0.25"/>
    <row r="1662" s="160" customFormat="1" x14ac:dyDescent="0.25"/>
    <row r="1663" s="160" customFormat="1" x14ac:dyDescent="0.25"/>
    <row r="1664" s="160" customFormat="1" x14ac:dyDescent="0.25"/>
    <row r="1665" s="160" customFormat="1" x14ac:dyDescent="0.25"/>
    <row r="1666" s="160" customFormat="1" x14ac:dyDescent="0.25"/>
    <row r="1667" s="160" customFormat="1" x14ac:dyDescent="0.25"/>
    <row r="1668" s="160" customFormat="1" x14ac:dyDescent="0.25"/>
    <row r="1669" s="160" customFormat="1" x14ac:dyDescent="0.25"/>
    <row r="1670" s="160" customFormat="1" x14ac:dyDescent="0.25"/>
    <row r="1671" s="160" customFormat="1" x14ac:dyDescent="0.25"/>
    <row r="1672" s="160" customFormat="1" x14ac:dyDescent="0.25"/>
    <row r="1673" s="160" customFormat="1" x14ac:dyDescent="0.25"/>
    <row r="1674" s="160" customFormat="1" x14ac:dyDescent="0.25"/>
    <row r="1675" s="160" customFormat="1" x14ac:dyDescent="0.25"/>
    <row r="1676" s="160" customFormat="1" x14ac:dyDescent="0.25"/>
    <row r="1677" s="160" customFormat="1" x14ac:dyDescent="0.25"/>
    <row r="1678" s="160" customFormat="1" x14ac:dyDescent="0.25"/>
    <row r="1679" s="160" customFormat="1" x14ac:dyDescent="0.25"/>
    <row r="1680" s="160" customFormat="1" x14ac:dyDescent="0.25"/>
    <row r="1681" s="160" customFormat="1" x14ac:dyDescent="0.25"/>
    <row r="1682" s="160" customFormat="1" x14ac:dyDescent="0.25"/>
    <row r="1683" s="160" customFormat="1" x14ac:dyDescent="0.25"/>
    <row r="1684" s="160" customFormat="1" x14ac:dyDescent="0.25"/>
    <row r="1685" s="160" customFormat="1" x14ac:dyDescent="0.25"/>
    <row r="1686" s="160" customFormat="1" x14ac:dyDescent="0.25"/>
    <row r="1687" s="160" customFormat="1" x14ac:dyDescent="0.25"/>
    <row r="1688" s="160" customFormat="1" x14ac:dyDescent="0.25"/>
    <row r="1689" s="160" customFormat="1" x14ac:dyDescent="0.25"/>
    <row r="1690" s="160" customFormat="1" x14ac:dyDescent="0.25"/>
    <row r="1691" s="160" customFormat="1" x14ac:dyDescent="0.25"/>
    <row r="1692" s="160" customFormat="1" x14ac:dyDescent="0.25"/>
    <row r="1693" s="160" customFormat="1" x14ac:dyDescent="0.25"/>
    <row r="1694" s="160" customFormat="1" x14ac:dyDescent="0.25"/>
    <row r="1695" s="160" customFormat="1" x14ac:dyDescent="0.25"/>
    <row r="1696" s="160" customFormat="1" x14ac:dyDescent="0.25"/>
    <row r="1697" s="160" customFormat="1" x14ac:dyDescent="0.25"/>
    <row r="1698" s="160" customFormat="1" x14ac:dyDescent="0.25"/>
    <row r="1699" s="160" customFormat="1" x14ac:dyDescent="0.25"/>
    <row r="1700" s="160" customFormat="1" x14ac:dyDescent="0.25"/>
    <row r="1701" s="160" customFormat="1" x14ac:dyDescent="0.25"/>
    <row r="1702" s="160" customFormat="1" x14ac:dyDescent="0.25"/>
    <row r="1703" s="160" customFormat="1" x14ac:dyDescent="0.25"/>
    <row r="1704" s="160" customFormat="1" x14ac:dyDescent="0.25"/>
    <row r="1705" s="160" customFormat="1" x14ac:dyDescent="0.25"/>
    <row r="1706" s="160" customFormat="1" x14ac:dyDescent="0.25"/>
    <row r="1707" s="160" customFormat="1" x14ac:dyDescent="0.25"/>
    <row r="1708" s="160" customFormat="1" x14ac:dyDescent="0.25"/>
    <row r="1709" s="160" customFormat="1" x14ac:dyDescent="0.25"/>
    <row r="1710" s="160" customFormat="1" x14ac:dyDescent="0.25"/>
    <row r="1711" s="160" customFormat="1" x14ac:dyDescent="0.25"/>
    <row r="1712" s="160" customFormat="1" x14ac:dyDescent="0.25"/>
    <row r="1713" s="160" customFormat="1" x14ac:dyDescent="0.25"/>
    <row r="1714" s="160" customFormat="1" x14ac:dyDescent="0.25"/>
    <row r="1715" s="160" customFormat="1" x14ac:dyDescent="0.25"/>
    <row r="1716" s="160" customFormat="1" x14ac:dyDescent="0.25"/>
    <row r="1717" s="160" customFormat="1" x14ac:dyDescent="0.25"/>
    <row r="1718" s="160" customFormat="1" x14ac:dyDescent="0.25"/>
    <row r="1719" s="160" customFormat="1" x14ac:dyDescent="0.25"/>
    <row r="1720" s="160" customFormat="1" x14ac:dyDescent="0.25"/>
    <row r="1721" s="160" customFormat="1" x14ac:dyDescent="0.25"/>
    <row r="1722" s="160" customFormat="1" x14ac:dyDescent="0.25"/>
    <row r="1723" s="160" customFormat="1" x14ac:dyDescent="0.25"/>
    <row r="1724" s="160" customFormat="1" x14ac:dyDescent="0.25"/>
    <row r="1725" s="160" customFormat="1" x14ac:dyDescent="0.25"/>
    <row r="1726" s="160" customFormat="1" x14ac:dyDescent="0.25"/>
    <row r="1727" s="160" customFormat="1" x14ac:dyDescent="0.25"/>
    <row r="1728" s="160" customFormat="1" x14ac:dyDescent="0.25"/>
    <row r="1729" s="160" customFormat="1" x14ac:dyDescent="0.25"/>
    <row r="1730" s="160" customFormat="1" x14ac:dyDescent="0.25"/>
    <row r="1731" s="160" customFormat="1" x14ac:dyDescent="0.25"/>
    <row r="1732" s="160" customFormat="1" x14ac:dyDescent="0.25"/>
    <row r="1733" s="160" customFormat="1" x14ac:dyDescent="0.25"/>
    <row r="1734" s="160" customFormat="1" x14ac:dyDescent="0.25"/>
    <row r="1735" s="160" customFormat="1" x14ac:dyDescent="0.25"/>
    <row r="1736" s="160" customFormat="1" x14ac:dyDescent="0.25"/>
    <row r="1737" s="160" customFormat="1" x14ac:dyDescent="0.25"/>
    <row r="1738" s="160" customFormat="1" x14ac:dyDescent="0.25"/>
    <row r="1739" s="160" customFormat="1" x14ac:dyDescent="0.25"/>
    <row r="1740" s="160" customFormat="1" x14ac:dyDescent="0.25"/>
    <row r="1741" s="160" customFormat="1" x14ac:dyDescent="0.25"/>
    <row r="1742" s="160" customFormat="1" x14ac:dyDescent="0.25"/>
    <row r="1743" s="160" customFormat="1" x14ac:dyDescent="0.25"/>
    <row r="1744" s="160" customFormat="1" x14ac:dyDescent="0.25"/>
    <row r="1745" s="160" customFormat="1" x14ac:dyDescent="0.25"/>
    <row r="1746" s="160" customFormat="1" x14ac:dyDescent="0.25"/>
    <row r="1747" s="160" customFormat="1" x14ac:dyDescent="0.25"/>
    <row r="1748" s="160" customFormat="1" x14ac:dyDescent="0.25"/>
    <row r="1749" s="160" customFormat="1" x14ac:dyDescent="0.25"/>
    <row r="1750" s="160" customFormat="1" x14ac:dyDescent="0.25"/>
    <row r="1751" s="160" customFormat="1" x14ac:dyDescent="0.25"/>
    <row r="1752" s="160" customFormat="1" x14ac:dyDescent="0.25"/>
    <row r="1753" s="160" customFormat="1" x14ac:dyDescent="0.25"/>
    <row r="1754" s="160" customFormat="1" x14ac:dyDescent="0.25"/>
    <row r="1755" s="160" customFormat="1" x14ac:dyDescent="0.25"/>
    <row r="1756" s="160" customFormat="1" x14ac:dyDescent="0.25"/>
    <row r="1757" s="160" customFormat="1" x14ac:dyDescent="0.25"/>
    <row r="1758" s="160" customFormat="1" x14ac:dyDescent="0.25"/>
    <row r="1759" s="160" customFormat="1" x14ac:dyDescent="0.25"/>
    <row r="1760" s="160" customFormat="1" x14ac:dyDescent="0.25"/>
    <row r="1761" s="160" customFormat="1" x14ac:dyDescent="0.25"/>
    <row r="1762" s="160" customFormat="1" x14ac:dyDescent="0.25"/>
    <row r="1763" s="160" customFormat="1" x14ac:dyDescent="0.25"/>
    <row r="1764" s="160" customFormat="1" x14ac:dyDescent="0.25"/>
    <row r="1765" s="160" customFormat="1" x14ac:dyDescent="0.25"/>
    <row r="1766" s="160" customFormat="1" x14ac:dyDescent="0.25"/>
    <row r="1767" s="160" customFormat="1" x14ac:dyDescent="0.25"/>
    <row r="1768" s="160" customFormat="1" x14ac:dyDescent="0.25"/>
    <row r="1769" s="160" customFormat="1" x14ac:dyDescent="0.25"/>
    <row r="1770" s="160" customFormat="1" x14ac:dyDescent="0.25"/>
    <row r="1771" s="160" customFormat="1" x14ac:dyDescent="0.25"/>
    <row r="1772" s="160" customFormat="1" x14ac:dyDescent="0.25"/>
    <row r="1773" s="160" customFormat="1" x14ac:dyDescent="0.25"/>
    <row r="1774" s="160" customFormat="1" x14ac:dyDescent="0.25"/>
    <row r="1775" s="160" customFormat="1" x14ac:dyDescent="0.25"/>
    <row r="1776" s="160" customFormat="1" x14ac:dyDescent="0.25"/>
    <row r="1777" s="160" customFormat="1" x14ac:dyDescent="0.25"/>
    <row r="1778" s="160" customFormat="1" x14ac:dyDescent="0.25"/>
    <row r="1779" s="160" customFormat="1" x14ac:dyDescent="0.25"/>
    <row r="1780" s="160" customFormat="1" x14ac:dyDescent="0.25"/>
    <row r="1781" s="160" customFormat="1" x14ac:dyDescent="0.25"/>
    <row r="1782" s="160" customFormat="1" x14ac:dyDescent="0.25"/>
    <row r="1783" s="160" customFormat="1" x14ac:dyDescent="0.25"/>
    <row r="1784" s="160" customFormat="1" x14ac:dyDescent="0.25"/>
    <row r="1785" s="160" customFormat="1" x14ac:dyDescent="0.25"/>
    <row r="1786" s="160" customFormat="1" x14ac:dyDescent="0.25"/>
    <row r="1787" s="160" customFormat="1" x14ac:dyDescent="0.25"/>
    <row r="1788" s="160" customFormat="1" x14ac:dyDescent="0.25"/>
    <row r="1789" s="160" customFormat="1" x14ac:dyDescent="0.25"/>
    <row r="1790" s="160" customFormat="1" x14ac:dyDescent="0.25"/>
    <row r="1791" s="160" customFormat="1" x14ac:dyDescent="0.25"/>
    <row r="1792" s="160" customFormat="1" x14ac:dyDescent="0.25"/>
    <row r="1793" s="160" customFormat="1" x14ac:dyDescent="0.25"/>
    <row r="1794" s="160" customFormat="1" x14ac:dyDescent="0.25"/>
    <row r="1795" s="160" customFormat="1" x14ac:dyDescent="0.25"/>
    <row r="1796" s="160" customFormat="1" x14ac:dyDescent="0.25"/>
    <row r="1797" s="160" customFormat="1" x14ac:dyDescent="0.25"/>
    <row r="1798" s="160" customFormat="1" x14ac:dyDescent="0.25"/>
    <row r="1799" s="160" customFormat="1" x14ac:dyDescent="0.25"/>
    <row r="1800" s="160" customFormat="1" x14ac:dyDescent="0.25"/>
    <row r="1801" s="160" customFormat="1" x14ac:dyDescent="0.25"/>
    <row r="1802" s="160" customFormat="1" x14ac:dyDescent="0.25"/>
    <row r="1803" s="160" customFormat="1" x14ac:dyDescent="0.25"/>
    <row r="1804" s="160" customFormat="1" x14ac:dyDescent="0.25"/>
    <row r="1805" s="160" customFormat="1" x14ac:dyDescent="0.25"/>
    <row r="1806" s="160" customFormat="1" x14ac:dyDescent="0.25"/>
    <row r="1807" s="160" customFormat="1" x14ac:dyDescent="0.25"/>
    <row r="1808" s="160" customFormat="1" x14ac:dyDescent="0.25"/>
    <row r="1809" s="160" customFormat="1" x14ac:dyDescent="0.25"/>
    <row r="1810" s="160" customFormat="1" x14ac:dyDescent="0.25"/>
    <row r="1811" s="160" customFormat="1" x14ac:dyDescent="0.25"/>
    <row r="1812" s="160" customFormat="1" x14ac:dyDescent="0.25"/>
    <row r="1813" s="160" customFormat="1" x14ac:dyDescent="0.25"/>
    <row r="1814" s="160" customFormat="1" x14ac:dyDescent="0.25"/>
    <row r="1815" s="160" customFormat="1" x14ac:dyDescent="0.25"/>
    <row r="1816" s="160" customFormat="1" x14ac:dyDescent="0.25"/>
    <row r="1817" s="160" customFormat="1" x14ac:dyDescent="0.25"/>
    <row r="1818" s="160" customFormat="1" x14ac:dyDescent="0.25"/>
    <row r="1819" s="160" customFormat="1" x14ac:dyDescent="0.25"/>
    <row r="1820" s="160" customFormat="1" x14ac:dyDescent="0.25"/>
    <row r="1821" s="160" customFormat="1" x14ac:dyDescent="0.25"/>
    <row r="1822" s="160" customFormat="1" x14ac:dyDescent="0.25"/>
    <row r="1823" s="160" customFormat="1" x14ac:dyDescent="0.25"/>
    <row r="1824" s="160" customFormat="1" x14ac:dyDescent="0.25"/>
    <row r="1825" s="160" customFormat="1" x14ac:dyDescent="0.25"/>
    <row r="1826" s="160" customFormat="1" x14ac:dyDescent="0.25"/>
    <row r="1827" s="160" customFormat="1" x14ac:dyDescent="0.25"/>
    <row r="1828" s="160" customFormat="1" x14ac:dyDescent="0.25"/>
    <row r="1829" s="160" customFormat="1" x14ac:dyDescent="0.25"/>
    <row r="1830" s="160" customFormat="1" x14ac:dyDescent="0.25"/>
    <row r="1831" s="160" customFormat="1" x14ac:dyDescent="0.25"/>
    <row r="1832" s="160" customFormat="1" x14ac:dyDescent="0.25"/>
    <row r="1833" s="160" customFormat="1" x14ac:dyDescent="0.25"/>
    <row r="1834" s="160" customFormat="1" x14ac:dyDescent="0.25"/>
    <row r="1835" s="160" customFormat="1" x14ac:dyDescent="0.25"/>
    <row r="1836" s="160" customFormat="1" x14ac:dyDescent="0.25"/>
    <row r="1837" s="160" customFormat="1" x14ac:dyDescent="0.25"/>
    <row r="1838" s="160" customFormat="1" x14ac:dyDescent="0.25"/>
    <row r="1839" s="160" customFormat="1" x14ac:dyDescent="0.25"/>
    <row r="1840" s="160" customFormat="1" x14ac:dyDescent="0.25"/>
    <row r="1841" s="160" customFormat="1" x14ac:dyDescent="0.25"/>
    <row r="1842" s="160" customFormat="1" x14ac:dyDescent="0.25"/>
    <row r="1843" s="160" customFormat="1" x14ac:dyDescent="0.25"/>
    <row r="1844" s="160" customFormat="1" x14ac:dyDescent="0.25"/>
    <row r="1845" s="160" customFormat="1" x14ac:dyDescent="0.25"/>
    <row r="1846" s="160" customFormat="1" x14ac:dyDescent="0.25"/>
    <row r="1847" s="160" customFormat="1" x14ac:dyDescent="0.25"/>
    <row r="1848" s="160" customFormat="1" x14ac:dyDescent="0.25"/>
    <row r="1849" s="160" customFormat="1" x14ac:dyDescent="0.25"/>
    <row r="1850" s="160" customFormat="1" x14ac:dyDescent="0.25"/>
    <row r="1851" s="160" customFormat="1" x14ac:dyDescent="0.25"/>
    <row r="1852" s="160" customFormat="1" x14ac:dyDescent="0.25"/>
    <row r="1853" s="160" customFormat="1" x14ac:dyDescent="0.25"/>
    <row r="1854" s="160" customFormat="1" x14ac:dyDescent="0.25"/>
    <row r="1855" s="160" customFormat="1" x14ac:dyDescent="0.25"/>
    <row r="1856" s="160" customFormat="1" x14ac:dyDescent="0.25"/>
    <row r="1857" s="160" customFormat="1" x14ac:dyDescent="0.25"/>
    <row r="1858" s="160" customFormat="1" x14ac:dyDescent="0.25"/>
    <row r="1859" s="160" customFormat="1" x14ac:dyDescent="0.25"/>
    <row r="1860" s="160" customFormat="1" x14ac:dyDescent="0.25"/>
    <row r="1861" s="160" customFormat="1" x14ac:dyDescent="0.25"/>
    <row r="1862" s="160" customFormat="1" x14ac:dyDescent="0.25"/>
    <row r="1863" s="160" customFormat="1" x14ac:dyDescent="0.25"/>
    <row r="1864" s="160" customFormat="1" x14ac:dyDescent="0.25"/>
    <row r="1865" s="160" customFormat="1" x14ac:dyDescent="0.25"/>
    <row r="1866" s="160" customFormat="1" x14ac:dyDescent="0.25"/>
    <row r="1867" s="160" customFormat="1" x14ac:dyDescent="0.25"/>
    <row r="1868" s="160" customFormat="1" x14ac:dyDescent="0.25"/>
    <row r="1869" s="160" customFormat="1" x14ac:dyDescent="0.25"/>
    <row r="1870" s="160" customFormat="1" x14ac:dyDescent="0.25"/>
    <row r="1871" s="160" customFormat="1" x14ac:dyDescent="0.25"/>
    <row r="1872" s="160" customFormat="1" x14ac:dyDescent="0.25"/>
    <row r="1873" s="160" customFormat="1" x14ac:dyDescent="0.25"/>
    <row r="1874" s="160" customFormat="1" x14ac:dyDescent="0.25"/>
    <row r="1875" s="160" customFormat="1" x14ac:dyDescent="0.25"/>
    <row r="1876" s="160" customFormat="1" x14ac:dyDescent="0.25"/>
    <row r="1877" s="160" customFormat="1" x14ac:dyDescent="0.25"/>
    <row r="1878" s="160" customFormat="1" x14ac:dyDescent="0.25"/>
    <row r="1879" s="160" customFormat="1" x14ac:dyDescent="0.25"/>
    <row r="1880" s="160" customFormat="1" x14ac:dyDescent="0.25"/>
    <row r="1881" s="160" customFormat="1" x14ac:dyDescent="0.25"/>
    <row r="1882" s="160" customFormat="1" x14ac:dyDescent="0.25"/>
    <row r="1883" s="160" customFormat="1" x14ac:dyDescent="0.25"/>
    <row r="1884" s="160" customFormat="1" x14ac:dyDescent="0.25"/>
    <row r="1885" s="160" customFormat="1" x14ac:dyDescent="0.25"/>
    <row r="1886" s="160" customFormat="1" x14ac:dyDescent="0.25"/>
    <row r="1887" s="160" customFormat="1" x14ac:dyDescent="0.25"/>
    <row r="1888" s="160" customFormat="1" x14ac:dyDescent="0.25"/>
    <row r="1889" s="160" customFormat="1" x14ac:dyDescent="0.25"/>
    <row r="1890" s="160" customFormat="1" x14ac:dyDescent="0.25"/>
    <row r="1891" s="160" customFormat="1" x14ac:dyDescent="0.25"/>
    <row r="1892" s="160" customFormat="1" x14ac:dyDescent="0.25"/>
    <row r="1893" s="160" customFormat="1" x14ac:dyDescent="0.25"/>
    <row r="1894" s="160" customFormat="1" x14ac:dyDescent="0.25"/>
    <row r="1895" s="160" customFormat="1" x14ac:dyDescent="0.25"/>
    <row r="1896" s="160" customFormat="1" x14ac:dyDescent="0.25"/>
    <row r="1897" s="160" customFormat="1" x14ac:dyDescent="0.25"/>
    <row r="1898" s="160" customFormat="1" x14ac:dyDescent="0.25"/>
    <row r="1899" s="160" customFormat="1" x14ac:dyDescent="0.25"/>
    <row r="1900" s="160" customFormat="1" x14ac:dyDescent="0.25"/>
    <row r="1901" s="160" customFormat="1" x14ac:dyDescent="0.25"/>
    <row r="1902" s="160" customFormat="1" x14ac:dyDescent="0.25"/>
    <row r="1903" s="160" customFormat="1" x14ac:dyDescent="0.25"/>
    <row r="1904" s="160" customFormat="1" x14ac:dyDescent="0.25"/>
    <row r="1905" s="160" customFormat="1" x14ac:dyDescent="0.25"/>
    <row r="1906" s="160" customFormat="1" x14ac:dyDescent="0.25"/>
    <row r="1907" s="160" customFormat="1" x14ac:dyDescent="0.25"/>
    <row r="1908" s="160" customFormat="1" x14ac:dyDescent="0.25"/>
    <row r="1909" s="160" customFormat="1" x14ac:dyDescent="0.25"/>
    <row r="1910" s="160" customFormat="1" x14ac:dyDescent="0.25"/>
    <row r="1911" s="160" customFormat="1" x14ac:dyDescent="0.25"/>
    <row r="1912" s="160" customFormat="1" x14ac:dyDescent="0.25"/>
    <row r="1913" s="160" customFormat="1" x14ac:dyDescent="0.25"/>
    <row r="1914" s="160" customFormat="1" x14ac:dyDescent="0.25"/>
    <row r="1915" s="160" customFormat="1" x14ac:dyDescent="0.25"/>
    <row r="1916" s="160" customFormat="1" x14ac:dyDescent="0.25"/>
    <row r="1917" s="160" customFormat="1" x14ac:dyDescent="0.25"/>
    <row r="1918" s="160" customFormat="1" x14ac:dyDescent="0.25"/>
    <row r="1919" s="160" customFormat="1" x14ac:dyDescent="0.25"/>
    <row r="1920" s="160" customFormat="1" x14ac:dyDescent="0.25"/>
    <row r="1921" s="160" customFormat="1" x14ac:dyDescent="0.25"/>
    <row r="1922" s="160" customFormat="1" x14ac:dyDescent="0.25"/>
    <row r="1923" s="160" customFormat="1" x14ac:dyDescent="0.25"/>
    <row r="1924" s="160" customFormat="1" x14ac:dyDescent="0.25"/>
    <row r="1925" s="160" customFormat="1" x14ac:dyDescent="0.25"/>
    <row r="1926" s="160" customFormat="1" x14ac:dyDescent="0.25"/>
    <row r="1927" s="160" customFormat="1" x14ac:dyDescent="0.25"/>
    <row r="1928" s="160" customFormat="1" x14ac:dyDescent="0.25"/>
    <row r="1929" s="160" customFormat="1" x14ac:dyDescent="0.25"/>
    <row r="1930" s="160" customFormat="1" x14ac:dyDescent="0.25"/>
    <row r="1931" s="160" customFormat="1" x14ac:dyDescent="0.25"/>
    <row r="1932" s="160" customFormat="1" x14ac:dyDescent="0.25"/>
    <row r="1933" s="160" customFormat="1" x14ac:dyDescent="0.25"/>
    <row r="1934" s="160" customFormat="1" x14ac:dyDescent="0.25"/>
    <row r="1935" s="160" customFormat="1" x14ac:dyDescent="0.25"/>
    <row r="1936" s="160" customFormat="1" x14ac:dyDescent="0.25"/>
    <row r="1937" s="160" customFormat="1" x14ac:dyDescent="0.25"/>
    <row r="1938" s="160" customFormat="1" x14ac:dyDescent="0.25"/>
    <row r="1939" s="160" customFormat="1" x14ac:dyDescent="0.25"/>
    <row r="1940" s="160" customFormat="1" x14ac:dyDescent="0.25"/>
    <row r="1941" s="160" customFormat="1" x14ac:dyDescent="0.25"/>
    <row r="1942" s="160" customFormat="1" x14ac:dyDescent="0.25"/>
    <row r="1943" s="160" customFormat="1" x14ac:dyDescent="0.25"/>
    <row r="1944" s="160" customFormat="1" x14ac:dyDescent="0.25"/>
    <row r="1945" s="160" customFormat="1" x14ac:dyDescent="0.25"/>
    <row r="1946" s="160" customFormat="1" x14ac:dyDescent="0.25"/>
    <row r="1947" s="160" customFormat="1" x14ac:dyDescent="0.25"/>
    <row r="1948" s="160" customFormat="1" x14ac:dyDescent="0.25"/>
    <row r="1949" s="160" customFormat="1" x14ac:dyDescent="0.25"/>
    <row r="1950" s="160" customFormat="1" x14ac:dyDescent="0.25"/>
    <row r="1951" s="160" customFormat="1" x14ac:dyDescent="0.25"/>
    <row r="1952" s="160" customFormat="1" x14ac:dyDescent="0.25"/>
    <row r="1953" s="160" customFormat="1" x14ac:dyDescent="0.25"/>
    <row r="1954" s="160" customFormat="1" x14ac:dyDescent="0.25"/>
    <row r="1955" s="160" customFormat="1" x14ac:dyDescent="0.25"/>
    <row r="1956" s="160" customFormat="1" x14ac:dyDescent="0.25"/>
    <row r="1957" s="160" customFormat="1" x14ac:dyDescent="0.25"/>
    <row r="1958" s="160" customFormat="1" x14ac:dyDescent="0.25"/>
    <row r="1959" s="160" customFormat="1" x14ac:dyDescent="0.25"/>
    <row r="1960" s="160" customFormat="1" x14ac:dyDescent="0.25"/>
    <row r="1961" s="160" customFormat="1" x14ac:dyDescent="0.25"/>
    <row r="1962" s="160" customFormat="1" x14ac:dyDescent="0.25"/>
    <row r="1963" s="160" customFormat="1" x14ac:dyDescent="0.25"/>
    <row r="1964" s="160" customFormat="1" x14ac:dyDescent="0.25"/>
    <row r="1965" s="160" customFormat="1" x14ac:dyDescent="0.25"/>
    <row r="1966" s="160" customFormat="1" x14ac:dyDescent="0.25"/>
    <row r="1967" s="160" customFormat="1" x14ac:dyDescent="0.25"/>
    <row r="1968" s="160" customFormat="1" x14ac:dyDescent="0.25"/>
    <row r="1969" s="160" customFormat="1" x14ac:dyDescent="0.25"/>
    <row r="1970" s="160" customFormat="1" x14ac:dyDescent="0.25"/>
    <row r="1971" s="160" customFormat="1" x14ac:dyDescent="0.25"/>
    <row r="1972" s="160" customFormat="1" x14ac:dyDescent="0.25"/>
    <row r="1973" s="160" customFormat="1" x14ac:dyDescent="0.25"/>
    <row r="1974" s="160" customFormat="1" x14ac:dyDescent="0.25"/>
    <row r="1975" s="160" customFormat="1" x14ac:dyDescent="0.25"/>
    <row r="1976" s="160" customFormat="1" x14ac:dyDescent="0.25"/>
    <row r="1977" s="160" customFormat="1" x14ac:dyDescent="0.25"/>
    <row r="1978" s="160" customFormat="1" x14ac:dyDescent="0.25"/>
    <row r="1979" s="160" customFormat="1" x14ac:dyDescent="0.25"/>
    <row r="1980" s="160" customFormat="1" x14ac:dyDescent="0.25"/>
    <row r="1981" s="160" customFormat="1" x14ac:dyDescent="0.25"/>
    <row r="1982" s="160" customFormat="1" x14ac:dyDescent="0.25"/>
    <row r="1983" s="160" customFormat="1" x14ac:dyDescent="0.25"/>
    <row r="1984" s="160" customFormat="1" x14ac:dyDescent="0.25"/>
    <row r="1985" s="160" customFormat="1" x14ac:dyDescent="0.25"/>
  </sheetData>
  <sheetProtection formatCells="0" formatColumns="0" insertColumns="0" insertRows="0" deleteColumns="0" deleteRows="0"/>
  <mergeCells count="8">
    <mergeCell ref="A4:C4"/>
    <mergeCell ref="Z4:AA4"/>
    <mergeCell ref="A1:C1"/>
    <mergeCell ref="A2:C2"/>
    <mergeCell ref="Z2:AA2"/>
    <mergeCell ref="A3:C3"/>
    <mergeCell ref="Z3:AA3"/>
    <mergeCell ref="D1:AB1"/>
  </mergeCells>
  <pageMargins left="0.7" right="0.7" top="0.75" bottom="0.75" header="0.51180555555555496" footer="0.51180555555555496"/>
  <pageSetup paperSize="9" firstPageNumber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1"/>
  <sheetViews>
    <sheetView zoomScale="80" zoomScaleNormal="80" workbookViewId="0">
      <pane xSplit="1" topLeftCell="AB1" activePane="topRight" state="frozen"/>
      <selection activeCell="E30" sqref="E30"/>
      <selection pane="topRight" activeCell="AB1" sqref="AB1:AW1"/>
    </sheetView>
  </sheetViews>
  <sheetFormatPr defaultColWidth="13.42578125" defaultRowHeight="15" x14ac:dyDescent="0.25"/>
  <cols>
    <col min="1" max="1" width="22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x14ac:dyDescent="0.25">
      <c r="A1" s="173" t="s">
        <v>241</v>
      </c>
      <c r="B1" s="174"/>
      <c r="C1" s="174"/>
      <c r="D1" s="174"/>
      <c r="E1" s="175"/>
      <c r="F1" s="178" t="s">
        <v>242</v>
      </c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B1" s="169" t="s">
        <v>243</v>
      </c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186" t="s">
        <v>19</v>
      </c>
      <c r="G2" s="187"/>
      <c r="H2" s="186" t="s">
        <v>188</v>
      </c>
      <c r="I2" s="187"/>
      <c r="J2" s="186" t="s">
        <v>189</v>
      </c>
      <c r="K2" s="187"/>
      <c r="L2" s="186" t="s">
        <v>175</v>
      </c>
      <c r="M2" s="187"/>
      <c r="N2" s="2" t="s">
        <v>10</v>
      </c>
      <c r="O2" s="2" t="s">
        <v>20</v>
      </c>
      <c r="P2" s="2" t="s">
        <v>11</v>
      </c>
      <c r="Q2" s="2" t="s">
        <v>217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222</v>
      </c>
      <c r="W2" s="2" t="s">
        <v>13</v>
      </c>
      <c r="X2" s="184" t="s">
        <v>190</v>
      </c>
      <c r="Y2" s="185"/>
      <c r="Z2" s="184" t="s">
        <v>191</v>
      </c>
      <c r="AA2" s="185"/>
      <c r="AB2" s="182" t="s">
        <v>192</v>
      </c>
      <c r="AC2" s="183"/>
      <c r="AD2" s="182" t="s">
        <v>187</v>
      </c>
      <c r="AE2" s="183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82" t="s">
        <v>193</v>
      </c>
      <c r="AO2" s="183"/>
      <c r="AP2" s="182" t="s">
        <v>194</v>
      </c>
      <c r="AQ2" s="183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80" customFormat="1" ht="15" customHeight="1" thickBot="1" x14ac:dyDescent="0.3">
      <c r="A3" s="5" t="s">
        <v>155</v>
      </c>
      <c r="B3" s="6">
        <v>490</v>
      </c>
      <c r="C3" s="6">
        <v>5.5</v>
      </c>
      <c r="D3" s="6">
        <v>1.5</v>
      </c>
      <c r="E3" s="6" t="s">
        <v>159</v>
      </c>
      <c r="F3" s="7" t="s">
        <v>25</v>
      </c>
      <c r="G3" s="7">
        <f>IF($F3="tak",IF($E3="bitumiczna",2.5*($B3-$AI3),$C3*($B3-$AI3)),0)</f>
        <v>797.5</v>
      </c>
      <c r="H3" s="7" t="s">
        <v>25</v>
      </c>
      <c r="I3" s="7">
        <f>IF($H3="tak",2.5*($B3-$AI3),IF($E3="bitumiczna",2.5*($B3-$AI3),0))</f>
        <v>797.5</v>
      </c>
      <c r="J3" s="7" t="s">
        <v>25</v>
      </c>
      <c r="K3" s="7">
        <f>IF(J3="tak",2.5*($B3-$AI3),0)</f>
        <v>797.5</v>
      </c>
      <c r="L3" s="7" t="s">
        <v>24</v>
      </c>
      <c r="M3" s="7">
        <f>IF(L3="tak",2.5*($B3-$AI3),0)</f>
        <v>0</v>
      </c>
      <c r="N3" s="8">
        <f>IF(AD3="tak",1*0.5,IF(AR3&gt;0,1*0.5,2*0.5))</f>
        <v>0.5</v>
      </c>
      <c r="O3" s="8">
        <f>N3*(B3-AI3)</f>
        <v>159.5</v>
      </c>
      <c r="P3" s="8">
        <v>320</v>
      </c>
      <c r="Q3" s="8"/>
      <c r="R3" s="8">
        <v>354</v>
      </c>
      <c r="S3" s="8">
        <v>0</v>
      </c>
      <c r="T3" s="8">
        <v>0</v>
      </c>
      <c r="U3" s="8">
        <v>0</v>
      </c>
      <c r="V3" s="8">
        <v>0</v>
      </c>
      <c r="W3" s="8">
        <v>387</v>
      </c>
      <c r="X3" s="137" t="s">
        <v>24</v>
      </c>
      <c r="Y3" s="137">
        <f>IF(X3="tak",$C3*$B3,0)</f>
        <v>0</v>
      </c>
      <c r="Z3" s="137" t="s">
        <v>24</v>
      </c>
      <c r="AA3" s="137">
        <f>IF(Z3="tak",$C3*$B3,0)</f>
        <v>0</v>
      </c>
      <c r="AB3" s="9" t="s">
        <v>24</v>
      </c>
      <c r="AC3" s="9">
        <f>IF($AB3="tak",$C3*$B3,0)</f>
        <v>0</v>
      </c>
      <c r="AD3" s="9" t="s">
        <v>25</v>
      </c>
      <c r="AE3" s="9">
        <f>IF(AD3="tak",1.5*$B3,0)</f>
        <v>735</v>
      </c>
      <c r="AF3" s="9">
        <v>8</v>
      </c>
      <c r="AG3" s="9">
        <v>1</v>
      </c>
      <c r="AH3" s="11">
        <v>123</v>
      </c>
      <c r="AI3" s="11">
        <v>171</v>
      </c>
      <c r="AJ3" s="12">
        <f>(IF($F3="tak",IF($E3="bitumiczna",$D3*$B3,($B3*$C3-$G3)),0))</f>
        <v>735</v>
      </c>
      <c r="AK3" s="12">
        <f t="shared" ref="AK3:AK6" si="0">(IF($H3="tak",$B3*$D3,0))</f>
        <v>735</v>
      </c>
      <c r="AL3" s="12">
        <f t="shared" ref="AL3:AL6" si="1">(IF($J3="tak",$B3*$D3,0))</f>
        <v>735</v>
      </c>
      <c r="AM3" s="12">
        <f>AI3*N3</f>
        <v>85.5</v>
      </c>
      <c r="AN3" s="9" t="s">
        <v>24</v>
      </c>
      <c r="AO3" s="9">
        <f>IF(AN3="tak",$C3*$B3,0)</f>
        <v>0</v>
      </c>
      <c r="AP3" s="9" t="s">
        <v>24</v>
      </c>
      <c r="AQ3" s="9">
        <f>IF(AP3="tak",$C3*$B3,0)</f>
        <v>0</v>
      </c>
      <c r="AR3" s="110">
        <v>0</v>
      </c>
      <c r="AS3" s="110">
        <v>0</v>
      </c>
      <c r="AT3" s="110">
        <f>AR3*AS3</f>
        <v>0</v>
      </c>
      <c r="AU3" s="110">
        <v>0</v>
      </c>
      <c r="AV3" s="110"/>
      <c r="AW3" s="110">
        <v>0</v>
      </c>
      <c r="AX3" s="110">
        <v>0</v>
      </c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/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  <c r="EK3" s="151"/>
      <c r="EL3" s="151"/>
      <c r="EM3" s="151"/>
      <c r="EN3" s="151"/>
      <c r="EO3" s="151"/>
      <c r="EP3" s="151"/>
      <c r="EQ3" s="151"/>
      <c r="ER3" s="151"/>
      <c r="ES3" s="151"/>
      <c r="ET3" s="151"/>
      <c r="EU3" s="151"/>
      <c r="EV3" s="151"/>
      <c r="EW3" s="151"/>
      <c r="EX3" s="151"/>
      <c r="EY3" s="151"/>
      <c r="EZ3" s="151"/>
      <c r="FA3" s="151"/>
      <c r="FB3" s="151"/>
      <c r="FC3" s="151"/>
      <c r="FD3" s="151"/>
      <c r="FE3" s="151"/>
      <c r="FF3" s="151"/>
      <c r="FG3" s="151"/>
      <c r="FH3" s="151"/>
      <c r="FI3" s="151"/>
      <c r="FJ3" s="151"/>
      <c r="FK3" s="151"/>
      <c r="FL3" s="151"/>
      <c r="FM3" s="151"/>
      <c r="FN3" s="151"/>
      <c r="FO3" s="151"/>
      <c r="FP3" s="151"/>
      <c r="FQ3" s="151"/>
      <c r="FR3" s="151"/>
      <c r="FS3" s="151"/>
      <c r="FT3" s="151"/>
      <c r="FU3" s="151"/>
      <c r="FV3" s="151"/>
      <c r="FW3" s="151"/>
      <c r="FX3" s="151"/>
      <c r="FY3" s="151"/>
      <c r="FZ3" s="151"/>
      <c r="GA3" s="151"/>
      <c r="GB3" s="151"/>
      <c r="GC3" s="151"/>
      <c r="GD3" s="151"/>
      <c r="GE3" s="151"/>
      <c r="GF3" s="151"/>
      <c r="GG3" s="151"/>
      <c r="GH3" s="151"/>
      <c r="GI3" s="151"/>
      <c r="GJ3" s="151"/>
      <c r="GK3" s="151"/>
      <c r="GL3" s="151"/>
      <c r="GM3" s="151"/>
      <c r="GN3" s="151"/>
      <c r="GO3" s="151"/>
      <c r="GP3" s="151"/>
      <c r="GQ3" s="151"/>
      <c r="GR3" s="151"/>
      <c r="GS3" s="151"/>
      <c r="GT3" s="151"/>
      <c r="GU3" s="151"/>
      <c r="GV3" s="151"/>
      <c r="GW3" s="151"/>
      <c r="GX3" s="151"/>
      <c r="GY3" s="151"/>
      <c r="GZ3" s="151"/>
      <c r="HA3" s="151"/>
      <c r="HB3" s="151"/>
      <c r="HC3" s="151"/>
      <c r="HD3" s="151"/>
      <c r="HE3" s="151"/>
      <c r="HF3" s="151"/>
      <c r="HG3" s="151"/>
      <c r="HH3" s="151"/>
      <c r="HI3" s="151"/>
      <c r="HJ3" s="151"/>
      <c r="HK3" s="151"/>
      <c r="HL3" s="151"/>
      <c r="HM3" s="151"/>
      <c r="HN3" s="151"/>
      <c r="HO3" s="151"/>
      <c r="HP3" s="151"/>
      <c r="HQ3" s="151"/>
      <c r="HR3" s="151"/>
      <c r="HS3" s="151"/>
      <c r="HT3" s="151"/>
      <c r="HU3" s="151"/>
      <c r="HV3" s="151"/>
      <c r="HW3" s="151"/>
      <c r="HX3" s="151"/>
      <c r="HY3" s="151"/>
      <c r="HZ3" s="151"/>
      <c r="IA3" s="151"/>
      <c r="IB3" s="151"/>
      <c r="IC3" s="151"/>
      <c r="ID3" s="151"/>
      <c r="IE3" s="151"/>
      <c r="IF3" s="151"/>
      <c r="IG3" s="151"/>
      <c r="IH3" s="151"/>
      <c r="II3" s="151"/>
      <c r="IJ3" s="151"/>
      <c r="IK3" s="151"/>
      <c r="IL3" s="151"/>
      <c r="IM3" s="151"/>
      <c r="IN3" s="151"/>
      <c r="IO3" s="151"/>
      <c r="IP3" s="151"/>
      <c r="IQ3" s="151"/>
      <c r="IR3" s="151"/>
      <c r="IS3" s="151"/>
      <c r="IT3" s="151"/>
      <c r="IU3" s="151"/>
      <c r="IV3" s="151"/>
      <c r="IW3" s="151"/>
      <c r="IX3" s="151"/>
      <c r="IY3" s="151"/>
      <c r="IZ3" s="151"/>
      <c r="JA3" s="151"/>
      <c r="JB3" s="151"/>
      <c r="JC3" s="151"/>
      <c r="JD3" s="151"/>
      <c r="JE3" s="151"/>
      <c r="JF3" s="151"/>
      <c r="JG3" s="151"/>
      <c r="JH3" s="151"/>
      <c r="JI3" s="151"/>
      <c r="JJ3" s="151"/>
      <c r="JK3" s="151"/>
      <c r="JL3" s="151"/>
      <c r="JM3" s="151"/>
      <c r="JN3" s="151"/>
      <c r="JO3" s="151"/>
      <c r="JP3" s="151"/>
      <c r="JQ3" s="151"/>
      <c r="JR3" s="151"/>
      <c r="JS3" s="151"/>
      <c r="JT3" s="151"/>
      <c r="JU3" s="151"/>
      <c r="JV3" s="151"/>
      <c r="JW3" s="151"/>
      <c r="JX3" s="151"/>
      <c r="JY3" s="151"/>
      <c r="JZ3" s="151"/>
      <c r="KA3" s="151"/>
      <c r="KB3" s="151"/>
      <c r="KC3" s="151"/>
      <c r="KD3" s="151"/>
      <c r="KE3" s="151"/>
      <c r="KF3" s="151"/>
      <c r="KG3" s="151"/>
      <c r="KH3" s="151"/>
      <c r="KI3" s="151"/>
      <c r="KJ3" s="151"/>
      <c r="KK3" s="151"/>
      <c r="KL3" s="151"/>
      <c r="KM3" s="151"/>
      <c r="KN3" s="151"/>
      <c r="KO3" s="151"/>
      <c r="KP3" s="151"/>
      <c r="KQ3" s="151"/>
      <c r="KR3" s="151"/>
      <c r="KS3" s="151"/>
      <c r="KT3" s="151"/>
      <c r="KU3" s="151"/>
      <c r="KV3" s="151"/>
      <c r="KW3" s="151"/>
      <c r="KX3" s="151"/>
      <c r="KY3" s="151"/>
      <c r="KZ3" s="151"/>
      <c r="LA3" s="151"/>
      <c r="LB3" s="151"/>
      <c r="LC3" s="151"/>
      <c r="LD3" s="151"/>
      <c r="LE3" s="151"/>
      <c r="LF3" s="151"/>
      <c r="LG3" s="151"/>
      <c r="LH3" s="151"/>
      <c r="LI3" s="151"/>
      <c r="LJ3" s="151"/>
      <c r="LK3" s="151"/>
      <c r="LL3" s="151"/>
      <c r="LM3" s="151"/>
      <c r="LN3" s="151"/>
      <c r="LO3" s="151"/>
      <c r="LP3" s="151"/>
      <c r="LQ3" s="151"/>
      <c r="LR3" s="151"/>
      <c r="LS3" s="151"/>
      <c r="LT3" s="151"/>
      <c r="LU3" s="151"/>
      <c r="LV3" s="151"/>
      <c r="LW3" s="151"/>
      <c r="LX3" s="151"/>
      <c r="LY3" s="151"/>
      <c r="LZ3" s="151"/>
      <c r="MA3" s="151"/>
      <c r="MB3" s="151"/>
      <c r="MC3" s="151"/>
      <c r="MD3" s="151"/>
      <c r="ME3" s="151"/>
      <c r="MF3" s="151"/>
      <c r="MG3" s="151"/>
      <c r="MH3" s="151"/>
      <c r="MI3" s="151"/>
      <c r="MJ3" s="151"/>
      <c r="MK3" s="151"/>
      <c r="ML3" s="151"/>
      <c r="MM3" s="151"/>
      <c r="MN3" s="151"/>
      <c r="MO3" s="151"/>
      <c r="MP3" s="151"/>
      <c r="MQ3" s="151"/>
      <c r="MR3" s="151"/>
      <c r="MS3" s="151"/>
      <c r="MT3" s="151"/>
      <c r="MU3" s="151"/>
      <c r="MV3" s="151"/>
      <c r="MW3" s="151"/>
      <c r="MX3" s="151"/>
      <c r="MY3" s="151"/>
      <c r="MZ3" s="151"/>
      <c r="NA3" s="151"/>
      <c r="NB3" s="151"/>
      <c r="NC3" s="151"/>
    </row>
    <row r="4" spans="1:367" s="79" customFormat="1" ht="15" customHeight="1" x14ac:dyDescent="0.25">
      <c r="A4" s="54" t="s">
        <v>59</v>
      </c>
      <c r="B4" s="14">
        <v>133</v>
      </c>
      <c r="C4" s="14">
        <v>4</v>
      </c>
      <c r="D4" s="14"/>
      <c r="E4" s="14" t="s">
        <v>158</v>
      </c>
      <c r="F4" s="15" t="s">
        <v>25</v>
      </c>
      <c r="G4" s="15">
        <f>IF($F4="tak",IF($E4="bitumiczna",2.5*($B4-$AI4),$C4*($B4-$AI4)),0)</f>
        <v>532</v>
      </c>
      <c r="H4" s="15" t="s">
        <v>24</v>
      </c>
      <c r="I4" s="15">
        <f>IF($H4="tak",2.5*($B4-$AI4),IF($E4="bitumiczna",2.5*($B4-$AI4),0))</f>
        <v>0</v>
      </c>
      <c r="J4" s="15" t="s">
        <v>24</v>
      </c>
      <c r="K4" s="15">
        <f>IF(J4="tak",2.5*($B4-$AI4),0)</f>
        <v>0</v>
      </c>
      <c r="L4" s="15" t="s">
        <v>24</v>
      </c>
      <c r="M4" s="15">
        <f>IF(L4="tak",2.5*($B4-$AI4),0)</f>
        <v>0</v>
      </c>
      <c r="N4" s="16">
        <f>IF(AD4="tak",1*0.5,IF(AR4&gt;0,1*0.5,2*0.5))</f>
        <v>1</v>
      </c>
      <c r="O4" s="16">
        <f>N4*(B4-AI4)</f>
        <v>133</v>
      </c>
      <c r="P4" s="16">
        <v>133</v>
      </c>
      <c r="Q4" s="16"/>
      <c r="R4" s="16">
        <v>0</v>
      </c>
      <c r="S4" s="16">
        <v>1</v>
      </c>
      <c r="T4" s="16">
        <v>0</v>
      </c>
      <c r="U4" s="16">
        <v>0</v>
      </c>
      <c r="V4" s="16">
        <v>0</v>
      </c>
      <c r="W4" s="16">
        <v>0</v>
      </c>
      <c r="X4" s="135" t="s">
        <v>24</v>
      </c>
      <c r="Y4" s="135">
        <f>IF(X4="tak",$C4*$B4,0)</f>
        <v>0</v>
      </c>
      <c r="Z4" s="135" t="s">
        <v>24</v>
      </c>
      <c r="AA4" s="135">
        <f>IF(Z4="tak",$C4*$B4,0)</f>
        <v>0</v>
      </c>
      <c r="AB4" s="34" t="s">
        <v>25</v>
      </c>
      <c r="AC4" s="34">
        <f>IF($AB4="tak",$C4*$B4,0)</f>
        <v>532</v>
      </c>
      <c r="AD4" s="34" t="s">
        <v>24</v>
      </c>
      <c r="AE4" s="34">
        <f>IF(AD4="tak",1.5*$B4,0)</f>
        <v>0</v>
      </c>
      <c r="AF4" s="34">
        <v>1</v>
      </c>
      <c r="AG4" s="34">
        <v>0</v>
      </c>
      <c r="AH4" s="35">
        <v>0</v>
      </c>
      <c r="AI4" s="35">
        <f>B4-P4-R4</f>
        <v>0</v>
      </c>
      <c r="AJ4" s="36">
        <f>(IF($F4="tak",IF($E4="bitumiczna",$D4*$B4,($B4*$C4-$G4)),0))</f>
        <v>0</v>
      </c>
      <c r="AK4" s="36">
        <f t="shared" si="0"/>
        <v>0</v>
      </c>
      <c r="AL4" s="36">
        <f t="shared" si="1"/>
        <v>0</v>
      </c>
      <c r="AM4" s="36">
        <f>AI4*N4</f>
        <v>0</v>
      </c>
      <c r="AN4" s="34" t="s">
        <v>24</v>
      </c>
      <c r="AO4" s="34">
        <f>IF(AN4="tak",$C4*$B4,0)</f>
        <v>0</v>
      </c>
      <c r="AP4" s="34" t="s">
        <v>24</v>
      </c>
      <c r="AQ4" s="34">
        <f>IF(AP4="tak",$C4*$B4,0)</f>
        <v>0</v>
      </c>
      <c r="AR4" s="109">
        <v>0</v>
      </c>
      <c r="AS4" s="109">
        <v>0</v>
      </c>
      <c r="AT4" s="109">
        <f>AR4*AS4</f>
        <v>0</v>
      </c>
      <c r="AU4" s="109">
        <v>0</v>
      </c>
      <c r="AV4" s="109"/>
      <c r="AW4" s="109">
        <v>0</v>
      </c>
      <c r="AX4" s="109">
        <v>0</v>
      </c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</row>
    <row r="5" spans="1:367" s="74" customFormat="1" ht="15" customHeight="1" x14ac:dyDescent="0.25">
      <c r="A5" s="40" t="s">
        <v>60</v>
      </c>
      <c r="B5" s="18">
        <v>41</v>
      </c>
      <c r="C5" s="18">
        <v>4</v>
      </c>
      <c r="D5" s="18"/>
      <c r="E5" s="18" t="s">
        <v>158</v>
      </c>
      <c r="F5" s="19" t="s">
        <v>25</v>
      </c>
      <c r="G5" s="19">
        <f>IF($F5="tak",IF($E5="bitumiczna",2.5*($B5-$AI5),$C5*($B5-$AI5)),0)</f>
        <v>0</v>
      </c>
      <c r="H5" s="19" t="s">
        <v>24</v>
      </c>
      <c r="I5" s="19">
        <f>IF($H5="tak",2.5*($B5-$AI5),IF($E5="bitumiczna",2.5*($B5-$AI5),0))</f>
        <v>0</v>
      </c>
      <c r="J5" s="19" t="s">
        <v>24</v>
      </c>
      <c r="K5" s="19">
        <f>IF(J5="tak",2.5*($B5-$AI5),0)</f>
        <v>0</v>
      </c>
      <c r="L5" s="19" t="s">
        <v>24</v>
      </c>
      <c r="M5" s="19">
        <f>IF(L5="tak",2.5*($B5-$AI5),0)</f>
        <v>0</v>
      </c>
      <c r="N5" s="20">
        <f>IF(AD5="tak",1*0.5,IF(AR5&gt;0,1*0.5,2*0.5))</f>
        <v>1</v>
      </c>
      <c r="O5" s="20">
        <f>N5*(B5-AI5)</f>
        <v>0</v>
      </c>
      <c r="P5" s="20">
        <v>0</v>
      </c>
      <c r="Q5" s="20"/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136" t="s">
        <v>24</v>
      </c>
      <c r="Y5" s="136">
        <f>IF(X5="tak",$C5*$B5,0)</f>
        <v>0</v>
      </c>
      <c r="Z5" s="136" t="s">
        <v>24</v>
      </c>
      <c r="AA5" s="136">
        <f>IF(Z5="tak",$C5*$B5,0)</f>
        <v>0</v>
      </c>
      <c r="AB5" s="10" t="s">
        <v>25</v>
      </c>
      <c r="AC5" s="10">
        <f>IF($AB5="tak",$C5*$B5,0)</f>
        <v>164</v>
      </c>
      <c r="AD5" s="10" t="s">
        <v>24</v>
      </c>
      <c r="AE5" s="10">
        <f>IF(AD5="tak",1.5*$B5,0)</f>
        <v>0</v>
      </c>
      <c r="AF5" s="10">
        <v>1</v>
      </c>
      <c r="AG5" s="10">
        <v>0</v>
      </c>
      <c r="AH5" s="21">
        <v>0</v>
      </c>
      <c r="AI5" s="21">
        <f>B5-P5-R5</f>
        <v>41</v>
      </c>
      <c r="AJ5" s="22">
        <f>(IF($F5="tak",IF($E5="bitumiczna",$D5*$B5,($B5*$C5-$G5)),0))</f>
        <v>164</v>
      </c>
      <c r="AK5" s="22">
        <f t="shared" si="0"/>
        <v>0</v>
      </c>
      <c r="AL5" s="22">
        <f t="shared" si="1"/>
        <v>0</v>
      </c>
      <c r="AM5" s="22">
        <f>AI5*N5</f>
        <v>41</v>
      </c>
      <c r="AN5" s="10" t="s">
        <v>24</v>
      </c>
      <c r="AO5" s="10">
        <f>IF(AN5="tak",$C5*$B5,0)</f>
        <v>0</v>
      </c>
      <c r="AP5" s="10" t="s">
        <v>24</v>
      </c>
      <c r="AQ5" s="10">
        <f>IF(AP5="tak",$C5*$B5,0)</f>
        <v>0</v>
      </c>
      <c r="AR5" s="107">
        <v>0</v>
      </c>
      <c r="AS5" s="107">
        <v>0</v>
      </c>
      <c r="AT5" s="107">
        <f>AR5*AS5</f>
        <v>0</v>
      </c>
      <c r="AU5" s="107">
        <v>0</v>
      </c>
      <c r="AV5" s="107"/>
      <c r="AW5" s="107">
        <v>0</v>
      </c>
      <c r="AX5" s="107">
        <v>0</v>
      </c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</row>
    <row r="6" spans="1:367" s="74" customFormat="1" ht="15" customHeight="1" x14ac:dyDescent="0.25">
      <c r="A6" s="40" t="s">
        <v>61</v>
      </c>
      <c r="B6" s="18">
        <v>245</v>
      </c>
      <c r="C6" s="18">
        <v>4</v>
      </c>
      <c r="D6" s="18"/>
      <c r="E6" s="18" t="s">
        <v>158</v>
      </c>
      <c r="F6" s="19" t="s">
        <v>25</v>
      </c>
      <c r="G6" s="19">
        <f>IF($F6="tak",IF($E6="bitumiczna",2.5*($B6-$AI6),$C6*($B6-$AI6)),0)</f>
        <v>936</v>
      </c>
      <c r="H6" s="19" t="s">
        <v>24</v>
      </c>
      <c r="I6" s="19">
        <f>IF($H6="tak",2.5*($B6-$AI6),IF($E6="bitumiczna",2.5*($B6-$AI6),0))</f>
        <v>0</v>
      </c>
      <c r="J6" s="19" t="s">
        <v>24</v>
      </c>
      <c r="K6" s="19">
        <f>IF(J6="tak",2.5*($B6-$AI6),0)</f>
        <v>0</v>
      </c>
      <c r="L6" s="19" t="s">
        <v>24</v>
      </c>
      <c r="M6" s="19">
        <f>IF(L6="tak",2.5*($B6-$AI6),0)</f>
        <v>0</v>
      </c>
      <c r="N6" s="20">
        <f>IF(AD6="tak",1*0.5,IF(AR6&gt;0,1*0.5,2*0.5))</f>
        <v>1</v>
      </c>
      <c r="O6" s="20">
        <f>N6*(B6-AI6)</f>
        <v>234</v>
      </c>
      <c r="P6" s="20">
        <v>245</v>
      </c>
      <c r="Q6" s="20"/>
      <c r="R6" s="20">
        <v>245</v>
      </c>
      <c r="S6" s="20">
        <v>0</v>
      </c>
      <c r="T6" s="20">
        <v>0</v>
      </c>
      <c r="U6" s="20">
        <v>0</v>
      </c>
      <c r="V6" s="20">
        <v>0</v>
      </c>
      <c r="W6" s="20">
        <v>167</v>
      </c>
      <c r="X6" s="136" t="s">
        <v>24</v>
      </c>
      <c r="Y6" s="136">
        <f>IF(X6="tak",$C6*$B6,0)</f>
        <v>0</v>
      </c>
      <c r="Z6" s="136" t="s">
        <v>24</v>
      </c>
      <c r="AA6" s="136">
        <f>IF(Z6="tak",$C6*$B6,0)</f>
        <v>0</v>
      </c>
      <c r="AB6" s="10" t="s">
        <v>25</v>
      </c>
      <c r="AC6" s="10">
        <f>IF($AB6="tak",$C6*$B6,0)</f>
        <v>980</v>
      </c>
      <c r="AD6" s="10" t="s">
        <v>24</v>
      </c>
      <c r="AE6" s="10">
        <f>IF(AD6="tak",1.5*$B6,0)</f>
        <v>0</v>
      </c>
      <c r="AF6" s="10">
        <v>7</v>
      </c>
      <c r="AG6" s="10">
        <v>1</v>
      </c>
      <c r="AH6" s="21">
        <v>0</v>
      </c>
      <c r="AI6" s="21">
        <v>11</v>
      </c>
      <c r="AJ6" s="22">
        <f>(IF($F6="tak",IF($E6="bitumiczna",$D6*$B6,($B6*$C6-$G6)),0))</f>
        <v>44</v>
      </c>
      <c r="AK6" s="22">
        <f t="shared" si="0"/>
        <v>0</v>
      </c>
      <c r="AL6" s="22">
        <f t="shared" si="1"/>
        <v>0</v>
      </c>
      <c r="AM6" s="22">
        <f>AI6*N6</f>
        <v>11</v>
      </c>
      <c r="AN6" s="10" t="s">
        <v>24</v>
      </c>
      <c r="AO6" s="10">
        <f>IF(AN6="tak",$C6*$B6,0)</f>
        <v>0</v>
      </c>
      <c r="AP6" s="10" t="s">
        <v>24</v>
      </c>
      <c r="AQ6" s="10">
        <f>IF(AP6="tak",$C6*$B6,0)</f>
        <v>0</v>
      </c>
      <c r="AR6" s="107">
        <v>0</v>
      </c>
      <c r="AS6" s="107">
        <v>0</v>
      </c>
      <c r="AT6" s="107">
        <f>AR6*AS6</f>
        <v>0</v>
      </c>
      <c r="AU6" s="107">
        <v>0</v>
      </c>
      <c r="AV6" s="107"/>
      <c r="AW6" s="107">
        <v>0</v>
      </c>
      <c r="AX6" s="107">
        <v>0</v>
      </c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</row>
    <row r="7" spans="1:367" s="124" customFormat="1" ht="30" customHeight="1" x14ac:dyDescent="0.25">
      <c r="A7" s="98" t="s">
        <v>181</v>
      </c>
      <c r="B7" s="116"/>
      <c r="C7" s="116"/>
      <c r="D7" s="116"/>
      <c r="E7" s="116"/>
      <c r="F7" s="117"/>
      <c r="G7" s="117"/>
      <c r="H7" s="117"/>
      <c r="I7" s="117"/>
      <c r="J7" s="117"/>
      <c r="K7" s="117"/>
      <c r="L7" s="117"/>
      <c r="M7" s="117"/>
      <c r="N7" s="118"/>
      <c r="O7" s="118"/>
      <c r="P7" s="118">
        <v>18</v>
      </c>
      <c r="Q7" s="118"/>
      <c r="R7" s="118">
        <f>(455+900)</f>
        <v>1355</v>
      </c>
      <c r="S7" s="118">
        <v>0</v>
      </c>
      <c r="T7" s="118">
        <v>0</v>
      </c>
      <c r="U7" s="16">
        <v>0</v>
      </c>
      <c r="V7" s="118">
        <v>0</v>
      </c>
      <c r="W7" s="118"/>
      <c r="X7" s="138"/>
      <c r="Y7" s="138"/>
      <c r="Z7" s="138"/>
      <c r="AA7" s="138"/>
      <c r="AB7" s="119"/>
      <c r="AC7" s="119"/>
      <c r="AD7" s="119"/>
      <c r="AE7" s="119"/>
      <c r="AF7" s="119"/>
      <c r="AG7" s="119"/>
      <c r="AH7" s="120"/>
      <c r="AI7" s="120"/>
      <c r="AJ7" s="121"/>
      <c r="AK7" s="121"/>
      <c r="AL7" s="121"/>
      <c r="AM7" s="121"/>
      <c r="AN7" s="119"/>
      <c r="AO7" s="119"/>
      <c r="AP7" s="119"/>
      <c r="AQ7" s="119"/>
      <c r="AR7" s="122"/>
      <c r="AS7" s="122"/>
      <c r="AT7" s="122"/>
      <c r="AU7" s="122">
        <v>0</v>
      </c>
      <c r="AV7" s="122"/>
      <c r="AW7" s="122">
        <v>0</v>
      </c>
      <c r="AX7" s="122">
        <v>0</v>
      </c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123"/>
      <c r="IV7" s="123"/>
      <c r="IW7" s="123"/>
      <c r="IX7" s="123"/>
      <c r="IY7" s="123"/>
      <c r="IZ7" s="123"/>
      <c r="JA7" s="123"/>
      <c r="JB7" s="123"/>
      <c r="JC7" s="123"/>
      <c r="JD7" s="123"/>
      <c r="JE7" s="123"/>
      <c r="JF7" s="123"/>
      <c r="JG7" s="123"/>
      <c r="JH7" s="123"/>
      <c r="JI7" s="123"/>
      <c r="JJ7" s="123"/>
      <c r="JK7" s="123"/>
      <c r="JL7" s="123"/>
      <c r="JM7" s="123"/>
      <c r="JN7" s="123"/>
      <c r="JO7" s="123"/>
      <c r="JP7" s="123"/>
      <c r="JQ7" s="123"/>
      <c r="JR7" s="123"/>
      <c r="JS7" s="123"/>
      <c r="JT7" s="123"/>
      <c r="JU7" s="123"/>
      <c r="JV7" s="123"/>
      <c r="JW7" s="123"/>
      <c r="JX7" s="123"/>
      <c r="JY7" s="123"/>
      <c r="JZ7" s="123"/>
      <c r="KA7" s="123"/>
      <c r="KB7" s="123"/>
      <c r="KC7" s="123"/>
      <c r="KD7" s="123"/>
      <c r="KE7" s="123"/>
      <c r="KF7" s="123"/>
      <c r="KG7" s="123"/>
      <c r="KH7" s="123"/>
      <c r="KI7" s="123"/>
      <c r="KJ7" s="123"/>
      <c r="KK7" s="123"/>
      <c r="KL7" s="123"/>
      <c r="KM7" s="123"/>
      <c r="KN7" s="123"/>
      <c r="KO7" s="123"/>
      <c r="KP7" s="123"/>
      <c r="KQ7" s="123"/>
      <c r="KR7" s="123"/>
      <c r="KS7" s="123"/>
      <c r="KT7" s="123"/>
      <c r="KU7" s="123"/>
      <c r="KV7" s="123"/>
      <c r="KW7" s="123"/>
      <c r="KX7" s="123"/>
      <c r="KY7" s="123"/>
      <c r="KZ7" s="123"/>
      <c r="LA7" s="123"/>
      <c r="LB7" s="123"/>
      <c r="LC7" s="123"/>
      <c r="LD7" s="123"/>
      <c r="LE7" s="123"/>
      <c r="LF7" s="123"/>
      <c r="LG7" s="123"/>
      <c r="LH7" s="123"/>
      <c r="LI7" s="123"/>
      <c r="LJ7" s="123"/>
      <c r="LK7" s="123"/>
      <c r="LL7" s="123"/>
      <c r="LM7" s="123"/>
      <c r="LN7" s="123"/>
      <c r="LO7" s="123"/>
      <c r="LP7" s="123"/>
      <c r="LQ7" s="123"/>
      <c r="LR7" s="123"/>
      <c r="LS7" s="123"/>
      <c r="LT7" s="123"/>
      <c r="LU7" s="123"/>
      <c r="LV7" s="123"/>
      <c r="LW7" s="123"/>
      <c r="LX7" s="123"/>
      <c r="LY7" s="123"/>
      <c r="LZ7" s="123"/>
      <c r="MA7" s="123"/>
      <c r="MB7" s="123"/>
      <c r="MC7" s="123"/>
      <c r="MD7" s="123"/>
      <c r="ME7" s="123"/>
      <c r="MF7" s="123"/>
      <c r="MG7" s="123"/>
      <c r="MH7" s="123"/>
      <c r="MI7" s="123"/>
      <c r="MJ7" s="123"/>
      <c r="MK7" s="123"/>
      <c r="ML7" s="123"/>
      <c r="MM7" s="123"/>
      <c r="MN7" s="123"/>
      <c r="MO7" s="123"/>
      <c r="MP7" s="123"/>
      <c r="MQ7" s="123"/>
      <c r="MR7" s="123"/>
      <c r="MS7" s="123"/>
      <c r="MT7" s="123"/>
      <c r="MU7" s="123"/>
      <c r="MV7" s="123"/>
      <c r="MW7" s="123"/>
      <c r="MX7" s="123"/>
      <c r="MY7" s="123"/>
      <c r="MZ7" s="123"/>
      <c r="NA7" s="123"/>
      <c r="NB7" s="123"/>
      <c r="NC7" s="123"/>
    </row>
    <row r="8" spans="1:367" s="74" customFormat="1" ht="15" customHeight="1" x14ac:dyDescent="0.25">
      <c r="A8" s="23" t="s">
        <v>30</v>
      </c>
      <c r="B8" s="24"/>
      <c r="C8" s="24"/>
      <c r="D8" s="24"/>
      <c r="E8" s="24"/>
      <c r="F8" s="24">
        <f>SUM(G3:G6)</f>
        <v>2265.5</v>
      </c>
      <c r="G8" s="24"/>
      <c r="H8" s="24">
        <f>SUM(I3:I6)</f>
        <v>797.5</v>
      </c>
      <c r="I8" s="24"/>
      <c r="J8" s="24">
        <f>SUM(K3:K6)</f>
        <v>797.5</v>
      </c>
      <c r="K8" s="24"/>
      <c r="L8" s="24">
        <f>SUM(M3:M6)</f>
        <v>0</v>
      </c>
      <c r="M8" s="24"/>
      <c r="N8" s="25">
        <f>SUM(O3:O6)</f>
        <v>526.5</v>
      </c>
      <c r="O8" s="24"/>
      <c r="P8" s="25">
        <f>SUM(P3:P7)</f>
        <v>716</v>
      </c>
      <c r="Q8" s="25">
        <v>84</v>
      </c>
      <c r="R8" s="25">
        <f>SUM(R3:R7)</f>
        <v>1954</v>
      </c>
      <c r="S8" s="25">
        <f>SUM(S3:S7)</f>
        <v>1</v>
      </c>
      <c r="T8" s="25">
        <f>SUM(T3:T7)</f>
        <v>0</v>
      </c>
      <c r="U8" s="25">
        <f>SUM(U3:U7)</f>
        <v>0</v>
      </c>
      <c r="V8" s="25">
        <f>SUM(V3:V7)</f>
        <v>0</v>
      </c>
      <c r="W8" s="25">
        <f>SUM(W3:W6)</f>
        <v>554</v>
      </c>
      <c r="X8" s="25">
        <f>SUM(Y3:Y6)</f>
        <v>0</v>
      </c>
      <c r="Y8" s="25"/>
      <c r="Z8" s="25">
        <f>SUM(AA3:AA6)</f>
        <v>0</v>
      </c>
      <c r="AA8" s="25"/>
      <c r="AB8" s="24">
        <f>SUM(AC3:AC6)</f>
        <v>1676</v>
      </c>
      <c r="AC8" s="24"/>
      <c r="AD8" s="25">
        <f>SUM(AE3:AE6)</f>
        <v>735</v>
      </c>
      <c r="AE8" s="24"/>
      <c r="AF8" s="37">
        <f>SUM(AF3:AF6)</f>
        <v>17</v>
      </c>
      <c r="AG8" s="37">
        <f>SUM(AG3:AG6)</f>
        <v>2</v>
      </c>
      <c r="AH8" s="25">
        <f>SUM(AH3:AH6)</f>
        <v>123</v>
      </c>
      <c r="AI8" s="24"/>
      <c r="AJ8" s="25">
        <f>SUM(AJ3:AJ6)</f>
        <v>943</v>
      </c>
      <c r="AK8" s="25">
        <f>SUM(AK3:AK6)</f>
        <v>735</v>
      </c>
      <c r="AL8" s="25">
        <f>SUM(AL3:AL6)</f>
        <v>735</v>
      </c>
      <c r="AM8" s="25">
        <f>SUM(AM3:AM6)</f>
        <v>137.5</v>
      </c>
      <c r="AN8" s="25">
        <f>SUM(AO3:AO6)</f>
        <v>0</v>
      </c>
      <c r="AO8" s="25"/>
      <c r="AP8" s="25">
        <f>SUM(AQ3:AQ6)</f>
        <v>0</v>
      </c>
      <c r="AQ8" s="24"/>
      <c r="AR8" s="181">
        <f>SUM(AS3:AS6)</f>
        <v>0</v>
      </c>
      <c r="AS8" s="181"/>
      <c r="AT8" s="71">
        <f>SUM(AT3:AT6)</f>
        <v>0</v>
      </c>
      <c r="AU8" s="25">
        <f>SUM(AU3:AU7)</f>
        <v>0</v>
      </c>
      <c r="AV8" s="145">
        <v>0</v>
      </c>
      <c r="AW8" s="25">
        <f>SUM(AW3:AW7)</f>
        <v>0</v>
      </c>
      <c r="AX8" s="25">
        <f>SUM(AX3:AX7)</f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23" t="s">
        <v>31</v>
      </c>
      <c r="B9" s="30"/>
      <c r="C9" s="30"/>
      <c r="D9" s="30"/>
      <c r="E9" s="30"/>
      <c r="F9" s="30" t="s">
        <v>32</v>
      </c>
      <c r="G9" s="30"/>
      <c r="H9" s="30" t="s">
        <v>32</v>
      </c>
      <c r="I9" s="30"/>
      <c r="J9" s="30" t="s">
        <v>32</v>
      </c>
      <c r="K9" s="30"/>
      <c r="L9" s="30" t="s">
        <v>32</v>
      </c>
      <c r="M9" s="30"/>
      <c r="N9" s="30" t="s">
        <v>32</v>
      </c>
      <c r="O9" s="30"/>
      <c r="P9" s="30" t="s">
        <v>33</v>
      </c>
      <c r="Q9" s="30" t="s">
        <v>33</v>
      </c>
      <c r="R9" s="30" t="s">
        <v>33</v>
      </c>
      <c r="S9" s="30" t="s">
        <v>225</v>
      </c>
      <c r="T9" s="30" t="s">
        <v>33</v>
      </c>
      <c r="U9" s="30" t="s">
        <v>33</v>
      </c>
      <c r="V9" s="30" t="s">
        <v>225</v>
      </c>
      <c r="W9" s="30" t="s">
        <v>33</v>
      </c>
      <c r="X9" s="30" t="s">
        <v>32</v>
      </c>
      <c r="Y9" s="30"/>
      <c r="Z9" s="30" t="s">
        <v>32</v>
      </c>
      <c r="AA9" s="30"/>
      <c r="AB9" s="30" t="s">
        <v>32</v>
      </c>
      <c r="AC9" s="30"/>
      <c r="AD9" s="30" t="s">
        <v>32</v>
      </c>
      <c r="AE9" s="30"/>
      <c r="AF9" s="30" t="s">
        <v>34</v>
      </c>
      <c r="AG9" s="30" t="s">
        <v>34</v>
      </c>
      <c r="AH9" s="30" t="s">
        <v>33</v>
      </c>
      <c r="AI9" s="30"/>
      <c r="AJ9" s="30" t="s">
        <v>32</v>
      </c>
      <c r="AK9" s="30" t="s">
        <v>32</v>
      </c>
      <c r="AL9" s="30" t="s">
        <v>32</v>
      </c>
      <c r="AM9" s="30" t="s">
        <v>32</v>
      </c>
      <c r="AN9" s="30" t="s">
        <v>32</v>
      </c>
      <c r="AO9" s="30"/>
      <c r="AP9" s="30" t="s">
        <v>32</v>
      </c>
      <c r="AQ9" s="30"/>
      <c r="AR9" s="166" t="s">
        <v>33</v>
      </c>
      <c r="AS9" s="166"/>
      <c r="AT9" s="30" t="s">
        <v>32</v>
      </c>
      <c r="AU9" s="30" t="s">
        <v>33</v>
      </c>
      <c r="AV9" s="77" t="s">
        <v>33</v>
      </c>
      <c r="AW9" s="30" t="s">
        <v>33</v>
      </c>
      <c r="AX9" s="30" t="s">
        <v>225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31" t="s">
        <v>35</v>
      </c>
      <c r="B10" s="32"/>
      <c r="C10" s="32"/>
      <c r="D10" s="32"/>
      <c r="E10" s="32"/>
      <c r="F10" s="32">
        <f>F8*'Ceny jednostkowe_do ukrycia'!D3</f>
        <v>0</v>
      </c>
      <c r="G10" s="32"/>
      <c r="H10" s="32">
        <f>H8*'Ceny jednostkowe_do ukrycia'!E3</f>
        <v>0</v>
      </c>
      <c r="I10" s="32"/>
      <c r="J10" s="32">
        <f>J8*'Ceny jednostkowe_do ukrycia'!F3</f>
        <v>0</v>
      </c>
      <c r="K10" s="32"/>
      <c r="L10" s="32">
        <f>L8*'Ceny jednostkowe_do ukrycia'!G3</f>
        <v>0</v>
      </c>
      <c r="M10" s="32"/>
      <c r="N10" s="32">
        <f>N8*'Ceny jednostkowe_do ukrycia'!H3</f>
        <v>0</v>
      </c>
      <c r="O10" s="32"/>
      <c r="P10" s="32">
        <f>P8*'Ceny jednostkowe_do ukrycia'!I3</f>
        <v>0</v>
      </c>
      <c r="Q10" s="32">
        <f>Q8*'Ceny jednostkowe_do ukrycia'!J3</f>
        <v>0</v>
      </c>
      <c r="R10" s="32">
        <f>R8*'Ceny jednostkowe_do ukrycia'!K3</f>
        <v>0</v>
      </c>
      <c r="S10" s="32">
        <f>S8*'Ceny jednostkowe_do ukrycia'!L3</f>
        <v>0</v>
      </c>
      <c r="T10" s="32">
        <f>T8*'Ceny jednostkowe_do ukrycia'!M3</f>
        <v>0</v>
      </c>
      <c r="U10" s="32">
        <f>U8*'Ceny jednostkowe_do ukrycia'!N3</f>
        <v>0</v>
      </c>
      <c r="V10" s="32">
        <f>V8*'Ceny jednostkowe_do ukrycia'!O3</f>
        <v>0</v>
      </c>
      <c r="W10" s="32">
        <f>W8*'Ceny jednostkowe_do ukrycia'!P3</f>
        <v>0</v>
      </c>
      <c r="X10" s="32">
        <f>X8*'Ceny jednostkowe_do ukrycia'!Q3</f>
        <v>0</v>
      </c>
      <c r="Y10" s="32"/>
      <c r="Z10" s="32">
        <f>Z8*'Ceny jednostkowe_do ukrycia'!R3</f>
        <v>0</v>
      </c>
      <c r="AA10" s="32"/>
      <c r="AB10" s="32">
        <f>AB8*'Ceny jednostkowe_do ukrycia'!S3</f>
        <v>0</v>
      </c>
      <c r="AC10" s="32"/>
      <c r="AD10" s="32">
        <f>AD8*'Ceny jednostkowe_do ukrycia'!T3</f>
        <v>0</v>
      </c>
      <c r="AE10" s="32"/>
      <c r="AF10" s="32">
        <f>AF8*'Ceny jednostkowe_do ukrycia'!U3</f>
        <v>0</v>
      </c>
      <c r="AG10" s="32">
        <f>AG8*'Ceny jednostkowe_do ukrycia'!V3</f>
        <v>0</v>
      </c>
      <c r="AH10" s="32">
        <f>AH8*'Ceny jednostkowe_do ukrycia'!W3</f>
        <v>0</v>
      </c>
      <c r="AI10" s="32"/>
      <c r="AJ10" s="32">
        <f>AJ8*'Ceny jednostkowe_do ukrycia'!Z3</f>
        <v>0</v>
      </c>
      <c r="AK10" s="32">
        <f>AK8*'Ceny jednostkowe_do ukrycia'!AA3</f>
        <v>0</v>
      </c>
      <c r="AL10" s="32">
        <f>AL8*'Ceny jednostkowe_do ukrycia'!AB3</f>
        <v>0</v>
      </c>
      <c r="AM10" s="32">
        <f>AM8*'Ceny jednostkowe_do ukrycia'!AC3</f>
        <v>0</v>
      </c>
      <c r="AN10" s="32">
        <f>AN8*'Ceny jednostkowe_do ukrycia'!AD3</f>
        <v>0</v>
      </c>
      <c r="AO10" s="32"/>
      <c r="AP10" s="32">
        <f>AP8*'Ceny jednostkowe_do ukrycia'!AE3</f>
        <v>0</v>
      </c>
      <c r="AQ10" s="32"/>
      <c r="AR10" s="164">
        <f>AR8*'Ceny jednostkowe_do ukrycia'!AF3</f>
        <v>0</v>
      </c>
      <c r="AS10" s="164"/>
      <c r="AT10" s="32">
        <f>AT8*'Ceny jednostkowe_do ukrycia'!$AH$3</f>
        <v>0</v>
      </c>
      <c r="AU10" s="32">
        <f>AU8*'Ceny jednostkowe_do ukrycia'!AI3</f>
        <v>0</v>
      </c>
      <c r="AV10" s="32">
        <f>AV8*'Ceny jednostkowe_do ukrycia'!AJ3</f>
        <v>0</v>
      </c>
      <c r="AW10" s="32">
        <f>AW8*'Ceny jednostkowe_do ukrycia'!AK3</f>
        <v>0</v>
      </c>
      <c r="AX10" s="32">
        <f>AX8*'Ceny jednostkowe_do ukrycia'!AL3</f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33" customFormat="1" ht="15" customHeight="1" x14ac:dyDescent="0.25">
      <c r="A11" s="33" t="s">
        <v>176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33" customFormat="1" ht="15" customHeight="1" x14ac:dyDescent="0.25">
      <c r="A12" s="33" t="s">
        <v>177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ht="15" customHeight="1" x14ac:dyDescent="0.25">
      <c r="A13" s="33" t="s">
        <v>178</v>
      </c>
      <c r="B13" s="33">
        <f>SUM(B3)</f>
        <v>490</v>
      </c>
      <c r="C13" s="33"/>
      <c r="D13" s="33"/>
      <c r="E13" s="33"/>
      <c r="F13" s="33"/>
      <c r="G13" s="33">
        <f>SUM(G3)</f>
        <v>797.5</v>
      </c>
      <c r="H13" s="33"/>
      <c r="I13" s="33">
        <f>SUM(I3)</f>
        <v>797.5</v>
      </c>
      <c r="J13" s="33"/>
      <c r="K13" s="33">
        <f>SUM(K3)</f>
        <v>797.5</v>
      </c>
      <c r="L13" s="33"/>
      <c r="M13" s="33"/>
      <c r="N13" s="33"/>
      <c r="O13" s="33">
        <f t="shared" ref="O13:AQ13" si="2">SUM(O3)</f>
        <v>159.5</v>
      </c>
      <c r="P13" s="33">
        <f t="shared" si="2"/>
        <v>320</v>
      </c>
      <c r="Q13" s="33"/>
      <c r="R13" s="33">
        <f t="shared" si="2"/>
        <v>354</v>
      </c>
      <c r="S13" s="33"/>
      <c r="T13" s="33"/>
      <c r="U13" s="33"/>
      <c r="V13" s="33"/>
      <c r="W13" s="33">
        <f t="shared" si="2"/>
        <v>387</v>
      </c>
      <c r="X13" s="33"/>
      <c r="Y13" s="33">
        <f t="shared" ref="Y13:AA13" si="3">SUM(Y3)</f>
        <v>0</v>
      </c>
      <c r="Z13" s="33"/>
      <c r="AA13" s="33">
        <f t="shared" si="3"/>
        <v>0</v>
      </c>
      <c r="AB13" s="33"/>
      <c r="AC13" s="33">
        <f t="shared" si="2"/>
        <v>0</v>
      </c>
      <c r="AD13" s="33"/>
      <c r="AE13" s="33">
        <f t="shared" si="2"/>
        <v>735</v>
      </c>
      <c r="AF13" s="33">
        <f t="shared" si="2"/>
        <v>8</v>
      </c>
      <c r="AG13" s="33">
        <f t="shared" si="2"/>
        <v>1</v>
      </c>
      <c r="AH13" s="33">
        <f t="shared" si="2"/>
        <v>123</v>
      </c>
      <c r="AI13" s="33"/>
      <c r="AJ13" s="33">
        <f t="shared" si="2"/>
        <v>735</v>
      </c>
      <c r="AK13" s="33">
        <f t="shared" si="2"/>
        <v>735</v>
      </c>
      <c r="AL13" s="33">
        <f t="shared" si="2"/>
        <v>735</v>
      </c>
      <c r="AM13" s="33">
        <f t="shared" si="2"/>
        <v>85.5</v>
      </c>
      <c r="AN13" s="33"/>
      <c r="AO13" s="33">
        <f t="shared" si="2"/>
        <v>0</v>
      </c>
      <c r="AP13" s="33"/>
      <c r="AQ13" s="33">
        <f t="shared" si="2"/>
        <v>0</v>
      </c>
      <c r="AR13" s="33"/>
      <c r="AS13" s="33">
        <f>SUM(AS3)</f>
        <v>0</v>
      </c>
      <c r="AT13" s="33">
        <f>SUM(AT3)</f>
        <v>0</v>
      </c>
      <c r="AU13" s="33">
        <f t="shared" ref="AU13:AW13" si="4">SUM(AU3)</f>
        <v>0</v>
      </c>
      <c r="AV13" s="33"/>
      <c r="AW13" s="33">
        <f t="shared" si="4"/>
        <v>0</v>
      </c>
      <c r="AX13" s="33">
        <f t="shared" ref="AX13" si="5">SUM(AX3)</f>
        <v>0</v>
      </c>
    </row>
    <row r="14" spans="1:367" ht="15" customHeight="1" x14ac:dyDescent="0.25">
      <c r="A14" s="33" t="s">
        <v>179</v>
      </c>
      <c r="B14" s="33">
        <f t="shared" ref="B14" si="6">SUM(B4:B6)</f>
        <v>419</v>
      </c>
      <c r="C14" s="33"/>
      <c r="D14" s="33"/>
      <c r="E14" s="33"/>
      <c r="F14" s="33"/>
      <c r="G14" s="33">
        <f>SUM(G4:G6)</f>
        <v>1468</v>
      </c>
      <c r="H14" s="33"/>
      <c r="I14" s="33">
        <f t="shared" ref="I14:AQ14" si="7">SUM(I4:I6)</f>
        <v>0</v>
      </c>
      <c r="J14" s="33"/>
      <c r="K14" s="33">
        <f t="shared" si="7"/>
        <v>0</v>
      </c>
      <c r="L14" s="33"/>
      <c r="M14" s="33">
        <f t="shared" si="7"/>
        <v>0</v>
      </c>
      <c r="N14" s="33"/>
      <c r="O14" s="33">
        <f t="shared" si="7"/>
        <v>367</v>
      </c>
      <c r="P14" s="33">
        <f t="shared" si="7"/>
        <v>378</v>
      </c>
      <c r="Q14" s="33"/>
      <c r="R14" s="33">
        <f t="shared" si="7"/>
        <v>245</v>
      </c>
      <c r="S14" s="33"/>
      <c r="T14" s="33"/>
      <c r="U14" s="33"/>
      <c r="V14" s="33"/>
      <c r="W14" s="33">
        <f t="shared" si="7"/>
        <v>167</v>
      </c>
      <c r="X14" s="33"/>
      <c r="Y14" s="33">
        <f t="shared" ref="Y14:AA14" si="8">SUM(Y4:Y6)</f>
        <v>0</v>
      </c>
      <c r="Z14" s="33"/>
      <c r="AA14" s="33">
        <f t="shared" si="8"/>
        <v>0</v>
      </c>
      <c r="AB14" s="33"/>
      <c r="AC14" s="33">
        <f t="shared" si="7"/>
        <v>1676</v>
      </c>
      <c r="AD14" s="33"/>
      <c r="AE14" s="33">
        <f t="shared" si="7"/>
        <v>0</v>
      </c>
      <c r="AF14" s="33">
        <f t="shared" si="7"/>
        <v>9</v>
      </c>
      <c r="AG14" s="33">
        <f t="shared" si="7"/>
        <v>1</v>
      </c>
      <c r="AH14" s="33">
        <f t="shared" si="7"/>
        <v>0</v>
      </c>
      <c r="AI14" s="33"/>
      <c r="AJ14" s="33">
        <f t="shared" si="7"/>
        <v>208</v>
      </c>
      <c r="AK14" s="33">
        <f t="shared" si="7"/>
        <v>0</v>
      </c>
      <c r="AL14" s="33">
        <f t="shared" si="7"/>
        <v>0</v>
      </c>
      <c r="AM14" s="33">
        <f t="shared" si="7"/>
        <v>52</v>
      </c>
      <c r="AN14" s="33"/>
      <c r="AO14" s="33">
        <f t="shared" si="7"/>
        <v>0</v>
      </c>
      <c r="AP14" s="33"/>
      <c r="AQ14" s="33">
        <f t="shared" si="7"/>
        <v>0</v>
      </c>
      <c r="AR14" s="33"/>
      <c r="AS14" s="33">
        <f>SUM(AS4:AS6)</f>
        <v>0</v>
      </c>
      <c r="AT14" s="33">
        <f>SUM(AT4:AT6)</f>
        <v>0</v>
      </c>
      <c r="AU14" s="33">
        <f t="shared" ref="AU14:AW14" si="9">SUM(AU4:AU6)</f>
        <v>0</v>
      </c>
      <c r="AV14" s="33"/>
      <c r="AW14" s="33">
        <f t="shared" si="9"/>
        <v>0</v>
      </c>
      <c r="AX14" s="33">
        <f t="shared" ref="AX14" si="10">SUM(AX4:AX6)</f>
        <v>0</v>
      </c>
    </row>
    <row r="15" spans="1:367" ht="15" customHeight="1" x14ac:dyDescent="0.25"/>
    <row r="16" spans="1:367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algorithmName="SHA-512" hashValue="jhnrQQP/6h9ldFtApHpwD76Ru13Cbt5uSpTIjV+RaeRctiXflP82vP6yLjSoMUIsCycgVDNWPrnsNocA2Nqo8g==" saltValue="Zo3h3c8iSDxgA0e2TXltAQ==" spinCount="100000" sheet="1" objects="1" scenarios="1"/>
  <mergeCells count="16"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  <mergeCell ref="AR10:AS10"/>
    <mergeCell ref="AR8:AS8"/>
    <mergeCell ref="AR9:AS9"/>
    <mergeCell ref="AD2:AE2"/>
    <mergeCell ref="AN2:AO2"/>
    <mergeCell ref="AP2:AQ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1"/>
  <sheetViews>
    <sheetView zoomScale="80" zoomScaleNormal="80" workbookViewId="0">
      <pane xSplit="1" topLeftCell="B1" activePane="topRight" state="frozen"/>
      <selection activeCell="E30" sqref="E30"/>
      <selection pane="topRight" activeCell="A2" sqref="A2"/>
    </sheetView>
  </sheetViews>
  <sheetFormatPr defaultColWidth="13.42578125" defaultRowHeight="15" x14ac:dyDescent="0.25"/>
  <cols>
    <col min="1" max="1" width="22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s="74" customFormat="1" x14ac:dyDescent="0.25">
      <c r="A1" s="173" t="s">
        <v>241</v>
      </c>
      <c r="B1" s="174"/>
      <c r="C1" s="174"/>
      <c r="D1" s="174"/>
      <c r="E1" s="175"/>
      <c r="F1" s="178" t="s">
        <v>242</v>
      </c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B1" s="169" t="s">
        <v>243</v>
      </c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193" t="s">
        <v>19</v>
      </c>
      <c r="G2" s="194"/>
      <c r="H2" s="193" t="s">
        <v>188</v>
      </c>
      <c r="I2" s="194"/>
      <c r="J2" s="193" t="s">
        <v>189</v>
      </c>
      <c r="K2" s="194"/>
      <c r="L2" s="193" t="s">
        <v>175</v>
      </c>
      <c r="M2" s="194"/>
      <c r="N2" s="2" t="s">
        <v>10</v>
      </c>
      <c r="O2" s="2" t="s">
        <v>20</v>
      </c>
      <c r="P2" s="2" t="s">
        <v>11</v>
      </c>
      <c r="Q2" s="2" t="s">
        <v>217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226</v>
      </c>
      <c r="W2" s="2" t="s">
        <v>13</v>
      </c>
      <c r="X2" s="191" t="s">
        <v>190</v>
      </c>
      <c r="Y2" s="192"/>
      <c r="Z2" s="191" t="s">
        <v>191</v>
      </c>
      <c r="AA2" s="192"/>
      <c r="AB2" s="189" t="s">
        <v>192</v>
      </c>
      <c r="AC2" s="190"/>
      <c r="AD2" s="189" t="s">
        <v>187</v>
      </c>
      <c r="AE2" s="190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89" t="s">
        <v>193</v>
      </c>
      <c r="AO2" s="190"/>
      <c r="AP2" s="189" t="s">
        <v>194</v>
      </c>
      <c r="AQ2" s="190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69" customFormat="1" ht="15" customHeight="1" x14ac:dyDescent="0.25">
      <c r="A3" s="55" t="s">
        <v>155</v>
      </c>
      <c r="B3" s="56">
        <v>299</v>
      </c>
      <c r="C3" s="56">
        <v>5.5</v>
      </c>
      <c r="D3" s="56">
        <v>1.5</v>
      </c>
      <c r="E3" s="56" t="s">
        <v>159</v>
      </c>
      <c r="F3" s="57" t="s">
        <v>25</v>
      </c>
      <c r="G3" s="57">
        <f>IF($F3="tak",IF($E3="bitumiczna",2.5*($B3-$AI3),$C3*($B3-$AI3)),0)</f>
        <v>655</v>
      </c>
      <c r="H3" s="57" t="s">
        <v>25</v>
      </c>
      <c r="I3" s="57">
        <f>IF($H3="tak",2.5*($B3-$AI3),IF($E3="bitumiczna",2.5*($B3-$AI3),0))</f>
        <v>655</v>
      </c>
      <c r="J3" s="57" t="s">
        <v>25</v>
      </c>
      <c r="K3" s="57">
        <f>IF(J3="tak",2.5*($B3-$AI3),0)</f>
        <v>655</v>
      </c>
      <c r="L3" s="57" t="s">
        <v>24</v>
      </c>
      <c r="M3" s="57">
        <f>IF(L3="tak",2.5*($B3-$AI3),0)</f>
        <v>0</v>
      </c>
      <c r="N3" s="58">
        <f>IF(AD3="tak",1*0.5,IF(AR3&gt;0,1*0.5,2*0.5))</f>
        <v>0.5</v>
      </c>
      <c r="O3" s="58">
        <f>N3*(B3-AI3)</f>
        <v>131</v>
      </c>
      <c r="P3" s="58">
        <v>138</v>
      </c>
      <c r="Q3" s="58"/>
      <c r="R3" s="58">
        <v>0</v>
      </c>
      <c r="S3" s="58"/>
      <c r="T3" s="58">
        <v>0</v>
      </c>
      <c r="U3" s="20">
        <v>0</v>
      </c>
      <c r="V3" s="58">
        <v>0</v>
      </c>
      <c r="W3" s="58">
        <v>280</v>
      </c>
      <c r="X3" s="139" t="s">
        <v>24</v>
      </c>
      <c r="Y3" s="139">
        <f>IF(X3="tak",$C3*$B3,0)</f>
        <v>0</v>
      </c>
      <c r="Z3" s="139" t="s">
        <v>24</v>
      </c>
      <c r="AA3" s="139">
        <f>IF(Z3="tak",$C3*$B3,0)</f>
        <v>0</v>
      </c>
      <c r="AB3" s="59" t="s">
        <v>24</v>
      </c>
      <c r="AC3" s="59">
        <f>IF($AB3="tak",$C3*$B3,0)</f>
        <v>0</v>
      </c>
      <c r="AD3" s="59" t="s">
        <v>25</v>
      </c>
      <c r="AE3" s="59">
        <f>IF(AD3="tak",1.5*$B3,0)</f>
        <v>448.5</v>
      </c>
      <c r="AF3" s="59">
        <v>6</v>
      </c>
      <c r="AG3" s="59">
        <v>1</v>
      </c>
      <c r="AH3" s="60">
        <v>0</v>
      </c>
      <c r="AI3" s="60">
        <f>B3-P3-AU3</f>
        <v>37</v>
      </c>
      <c r="AJ3" s="61">
        <f>(IF($F3="tak",IF($E3="bitumiczna",$D3*$B3,($B3*$C3-$G3)),0))</f>
        <v>448.5</v>
      </c>
      <c r="AK3" s="61">
        <f t="shared" ref="AK3:AK6" si="0">(IF($H3="tak",$B3*$D3,0))</f>
        <v>448.5</v>
      </c>
      <c r="AL3" s="61">
        <f t="shared" ref="AL3:AL6" si="1">(IF($J3="tak",$B3*$D3,0))</f>
        <v>448.5</v>
      </c>
      <c r="AM3" s="61">
        <f>AI3*N3</f>
        <v>18.5</v>
      </c>
      <c r="AN3" s="59" t="s">
        <v>24</v>
      </c>
      <c r="AO3" s="59">
        <f>IF(AN3="tak",$C3*$B3,0)</f>
        <v>0</v>
      </c>
      <c r="AP3" s="59" t="s">
        <v>24</v>
      </c>
      <c r="AQ3" s="59">
        <f>IF(AP3="tak",$C3*$B3,0)</f>
        <v>0</v>
      </c>
      <c r="AR3" s="106">
        <v>0</v>
      </c>
      <c r="AS3" s="106">
        <v>0</v>
      </c>
      <c r="AT3" s="106">
        <f>AR3*AS3</f>
        <v>0</v>
      </c>
      <c r="AU3" s="106">
        <v>124</v>
      </c>
      <c r="AV3" s="106">
        <v>24</v>
      </c>
      <c r="AW3" s="106">
        <v>0</v>
      </c>
      <c r="AX3" s="106">
        <v>0</v>
      </c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</row>
    <row r="4" spans="1:367" s="70" customFormat="1" ht="15" customHeight="1" thickBot="1" x14ac:dyDescent="0.3">
      <c r="A4" s="62" t="s">
        <v>155</v>
      </c>
      <c r="B4" s="63">
        <v>143</v>
      </c>
      <c r="C4" s="63">
        <v>5.5</v>
      </c>
      <c r="D4" s="63">
        <v>1.5</v>
      </c>
      <c r="E4" s="63" t="s">
        <v>159</v>
      </c>
      <c r="F4" s="64" t="s">
        <v>25</v>
      </c>
      <c r="G4" s="64">
        <f>IF($F4="tak",IF($E4="bitumiczna",2.5*($B4-$AI4),$C4*($B4-$AI4)),0)</f>
        <v>357.5</v>
      </c>
      <c r="H4" s="64" t="s">
        <v>25</v>
      </c>
      <c r="I4" s="64">
        <f>IF($H4="tak",2.5*($B4-$AI4),IF($E4="bitumiczna",2.5*($B4-$AI4),0))</f>
        <v>357.5</v>
      </c>
      <c r="J4" s="64" t="s">
        <v>25</v>
      </c>
      <c r="K4" s="64">
        <f>IF(J4="tak",2.5*($B4-$AI4),0)</f>
        <v>357.5</v>
      </c>
      <c r="L4" s="64" t="s">
        <v>24</v>
      </c>
      <c r="M4" s="64">
        <f>IF(L4="tak",2.5*($B4-$AI4),0)</f>
        <v>0</v>
      </c>
      <c r="N4" s="65">
        <f>IF(AD4="tak",1*0.5,IF(AR4&gt;0,1*0.5,2*0.5))</f>
        <v>1</v>
      </c>
      <c r="O4" s="65">
        <f>N4*(B4-AI4)</f>
        <v>143</v>
      </c>
      <c r="P4" s="65">
        <v>92</v>
      </c>
      <c r="Q4" s="65"/>
      <c r="R4" s="65">
        <v>51</v>
      </c>
      <c r="S4" s="65">
        <v>1</v>
      </c>
      <c r="T4" s="65">
        <v>0</v>
      </c>
      <c r="U4" s="20">
        <v>0</v>
      </c>
      <c r="V4" s="65">
        <v>0</v>
      </c>
      <c r="W4" s="65">
        <v>200</v>
      </c>
      <c r="X4" s="140" t="s">
        <v>24</v>
      </c>
      <c r="Y4" s="140">
        <f>IF(X4="tak",$C4*$B4,0)</f>
        <v>0</v>
      </c>
      <c r="Z4" s="140" t="s">
        <v>24</v>
      </c>
      <c r="AA4" s="140">
        <f>IF(Z4="tak",$C4*$B4,0)</f>
        <v>0</v>
      </c>
      <c r="AB4" s="66" t="s">
        <v>24</v>
      </c>
      <c r="AC4" s="66">
        <f>IF($AB4="tak",$C4*$B4,0)</f>
        <v>0</v>
      </c>
      <c r="AD4" s="66" t="s">
        <v>24</v>
      </c>
      <c r="AE4" s="66">
        <f>IF(AD4="tak",1.5*$B4,0)</f>
        <v>0</v>
      </c>
      <c r="AF4" s="66">
        <v>0</v>
      </c>
      <c r="AG4" s="66">
        <v>0</v>
      </c>
      <c r="AH4" s="67">
        <v>0</v>
      </c>
      <c r="AI4" s="67">
        <f>B4-P4-R4</f>
        <v>0</v>
      </c>
      <c r="AJ4" s="68">
        <f>(IF($F4="tak",IF($E4="bitumiczna",$D4*$B4,($B4*$C4-$G4)),0))</f>
        <v>214.5</v>
      </c>
      <c r="AK4" s="68">
        <f t="shared" si="0"/>
        <v>214.5</v>
      </c>
      <c r="AL4" s="68">
        <f t="shared" si="1"/>
        <v>214.5</v>
      </c>
      <c r="AM4" s="68">
        <f>AI4*N4</f>
        <v>0</v>
      </c>
      <c r="AN4" s="66" t="s">
        <v>24</v>
      </c>
      <c r="AO4" s="66">
        <f>IF(AN4="tak",$C4*$B4,0)</f>
        <v>0</v>
      </c>
      <c r="AP4" s="66" t="s">
        <v>24</v>
      </c>
      <c r="AQ4" s="66">
        <f>IF(AP4="tak",$C4*$B4,0)</f>
        <v>0</v>
      </c>
      <c r="AR4" s="108">
        <v>0</v>
      </c>
      <c r="AS4" s="108">
        <v>0</v>
      </c>
      <c r="AT4" s="108">
        <f>AR4*AS4</f>
        <v>0</v>
      </c>
      <c r="AU4" s="108">
        <v>0</v>
      </c>
      <c r="AV4" s="108"/>
      <c r="AW4" s="108">
        <v>0</v>
      </c>
      <c r="AX4" s="108">
        <v>0</v>
      </c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</row>
    <row r="5" spans="1:367" s="79" customFormat="1" ht="15" customHeight="1" x14ac:dyDescent="0.25">
      <c r="A5" s="54" t="s">
        <v>57</v>
      </c>
      <c r="B5" s="14">
        <v>375</v>
      </c>
      <c r="C5" s="14">
        <v>4</v>
      </c>
      <c r="D5" s="14"/>
      <c r="E5" s="14" t="s">
        <v>160</v>
      </c>
      <c r="F5" s="15" t="s">
        <v>25</v>
      </c>
      <c r="G5" s="15">
        <f>IF($F5="tak",IF($E5="bitumiczna",2.5*($B5-$AI5),$C5*($B5-$AI5)),0)</f>
        <v>1356</v>
      </c>
      <c r="H5" s="15" t="s">
        <v>24</v>
      </c>
      <c r="I5" s="15">
        <f>IF($H5="tak",2.5*($B5-$AI5),IF($E5="bitumiczna",2.5*($B5-$AI5),0))</f>
        <v>0</v>
      </c>
      <c r="J5" s="15" t="s">
        <v>24</v>
      </c>
      <c r="K5" s="15">
        <f>IF(J5="tak",2.5*($B5-$AI5),0)</f>
        <v>0</v>
      </c>
      <c r="L5" s="15" t="s">
        <v>24</v>
      </c>
      <c r="M5" s="15">
        <f>IF(L5="tak",2.5*($B5-$AI5),0)</f>
        <v>0</v>
      </c>
      <c r="N5" s="16">
        <f>IF(AD5="tak",1*0.5,IF(AR5&gt;0,1*0.5,2*0.5))</f>
        <v>0.5</v>
      </c>
      <c r="O5" s="16">
        <f>N5*(B5-AI5)</f>
        <v>169.5</v>
      </c>
      <c r="P5" s="16">
        <v>339</v>
      </c>
      <c r="Q5" s="16"/>
      <c r="R5" s="16">
        <v>0</v>
      </c>
      <c r="S5" s="16"/>
      <c r="T5" s="16">
        <v>0</v>
      </c>
      <c r="U5" s="20">
        <v>0</v>
      </c>
      <c r="V5" s="16">
        <v>0</v>
      </c>
      <c r="W5" s="16">
        <v>246</v>
      </c>
      <c r="X5" s="135" t="s">
        <v>24</v>
      </c>
      <c r="Y5" s="135">
        <f>IF(X5="tak",$C5*$B5,0)</f>
        <v>0</v>
      </c>
      <c r="Z5" s="135" t="s">
        <v>24</v>
      </c>
      <c r="AA5" s="135">
        <f>IF(Z5="tak",$C5*$B5,0)</f>
        <v>0</v>
      </c>
      <c r="AB5" s="34" t="s">
        <v>25</v>
      </c>
      <c r="AC5" s="34">
        <f>IF($AB5="tak",$C5*$B5,0)</f>
        <v>1500</v>
      </c>
      <c r="AD5" s="34" t="s">
        <v>25</v>
      </c>
      <c r="AE5" s="34">
        <f>IF(AD5="tak",1.5*$B5,0)</f>
        <v>562.5</v>
      </c>
      <c r="AF5" s="34">
        <v>9</v>
      </c>
      <c r="AG5" s="34">
        <v>6</v>
      </c>
      <c r="AH5" s="35">
        <v>0</v>
      </c>
      <c r="AI5" s="35">
        <f>B5-P5</f>
        <v>36</v>
      </c>
      <c r="AJ5" s="36">
        <f>(IF($F5="tak",IF($E5="bitumiczna",$D5*$B5,($B5*$C5-$G5)),0))</f>
        <v>144</v>
      </c>
      <c r="AK5" s="36">
        <f t="shared" si="0"/>
        <v>0</v>
      </c>
      <c r="AL5" s="36">
        <f t="shared" si="1"/>
        <v>0</v>
      </c>
      <c r="AM5" s="36">
        <f>AI5*N5</f>
        <v>18</v>
      </c>
      <c r="AN5" s="34" t="s">
        <v>24</v>
      </c>
      <c r="AO5" s="34">
        <f>IF(AN5="tak",$C5*$B5,0)</f>
        <v>0</v>
      </c>
      <c r="AP5" s="34" t="s">
        <v>24</v>
      </c>
      <c r="AQ5" s="34">
        <f>IF(AP5="tak",$C5*$B5,0)</f>
        <v>0</v>
      </c>
      <c r="AR5" s="109">
        <v>0</v>
      </c>
      <c r="AS5" s="109">
        <v>0</v>
      </c>
      <c r="AT5" s="109">
        <f>AR5*AS5</f>
        <v>0</v>
      </c>
      <c r="AU5" s="109">
        <v>0</v>
      </c>
      <c r="AV5" s="109"/>
      <c r="AW5" s="109">
        <v>0</v>
      </c>
      <c r="AX5" s="109">
        <v>0</v>
      </c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</row>
    <row r="6" spans="1:367" s="74" customFormat="1" ht="15" customHeight="1" x14ac:dyDescent="0.25">
      <c r="A6" s="40" t="s">
        <v>58</v>
      </c>
      <c r="B6" s="18">
        <v>115</v>
      </c>
      <c r="C6" s="18">
        <v>5</v>
      </c>
      <c r="D6" s="18"/>
      <c r="E6" s="18" t="s">
        <v>158</v>
      </c>
      <c r="F6" s="19" t="s">
        <v>25</v>
      </c>
      <c r="G6" s="19">
        <f>IF($F6="tak",IF($E6="bitumiczna",2.5*($B6-$AI6),$C6*($B6-$AI6)),0)</f>
        <v>0</v>
      </c>
      <c r="H6" s="19" t="s">
        <v>24</v>
      </c>
      <c r="I6" s="19">
        <f>IF($H6="tak",2.5*($B6-$AI6),IF($E6="bitumiczna",2.5*($B6-$AI6),0))</f>
        <v>0</v>
      </c>
      <c r="J6" s="19" t="s">
        <v>24</v>
      </c>
      <c r="K6" s="19">
        <f>IF(J6="tak",2.5*($B6-$AI6),0)</f>
        <v>0</v>
      </c>
      <c r="L6" s="19" t="s">
        <v>24</v>
      </c>
      <c r="M6" s="19">
        <f>IF(L6="tak",2.5*($B6-$AI6),0)</f>
        <v>0</v>
      </c>
      <c r="N6" s="20">
        <f>IF(AD6="tak",1*0.5,IF(AR6&gt;0,1*0.5,2*0.5))</f>
        <v>1</v>
      </c>
      <c r="O6" s="20">
        <f>N6*(B6-AI6)</f>
        <v>0</v>
      </c>
      <c r="P6" s="20">
        <v>0</v>
      </c>
      <c r="Q6" s="20"/>
      <c r="R6" s="20">
        <v>0</v>
      </c>
      <c r="S6" s="20"/>
      <c r="T6" s="20">
        <v>0</v>
      </c>
      <c r="U6" s="20">
        <v>0</v>
      </c>
      <c r="V6" s="20">
        <v>0</v>
      </c>
      <c r="W6" s="20">
        <v>0</v>
      </c>
      <c r="X6" s="136" t="s">
        <v>24</v>
      </c>
      <c r="Y6" s="136">
        <f>IF(X6="tak",$C6*$B6,0)</f>
        <v>0</v>
      </c>
      <c r="Z6" s="136" t="s">
        <v>24</v>
      </c>
      <c r="AA6" s="136">
        <f>IF(Z6="tak",$C6*$B6,0)</f>
        <v>0</v>
      </c>
      <c r="AB6" s="10" t="s">
        <v>25</v>
      </c>
      <c r="AC6" s="10">
        <f>IF($AB6="tak",$C6*$B6,0)</f>
        <v>575</v>
      </c>
      <c r="AD6" s="10" t="s">
        <v>24</v>
      </c>
      <c r="AE6" s="10">
        <f>IF(AD6="tak",1.5*$B6,0)</f>
        <v>0</v>
      </c>
      <c r="AF6" s="10">
        <v>1</v>
      </c>
      <c r="AG6" s="10">
        <v>0</v>
      </c>
      <c r="AH6" s="21">
        <v>0</v>
      </c>
      <c r="AI6" s="21">
        <f>B6-P6</f>
        <v>115</v>
      </c>
      <c r="AJ6" s="22">
        <f>(IF($F6="tak",IF($E6="bitumiczna",$D6*$B6,($B6*$C6-$G6)),0))</f>
        <v>575</v>
      </c>
      <c r="AK6" s="22">
        <f t="shared" si="0"/>
        <v>0</v>
      </c>
      <c r="AL6" s="22">
        <f t="shared" si="1"/>
        <v>0</v>
      </c>
      <c r="AM6" s="22">
        <f>AI6*N6</f>
        <v>115</v>
      </c>
      <c r="AN6" s="10" t="s">
        <v>24</v>
      </c>
      <c r="AO6" s="10">
        <f>IF(AN6="tak",$C6*$B6,0)</f>
        <v>0</v>
      </c>
      <c r="AP6" s="10" t="s">
        <v>24</v>
      </c>
      <c r="AQ6" s="10">
        <f>IF(AP6="tak",$C6*$B6,0)</f>
        <v>0</v>
      </c>
      <c r="AR6" s="107">
        <v>0</v>
      </c>
      <c r="AS6" s="107">
        <v>0</v>
      </c>
      <c r="AT6" s="107">
        <f>AR6*AS6</f>
        <v>0</v>
      </c>
      <c r="AU6" s="107">
        <v>115</v>
      </c>
      <c r="AV6" s="107">
        <v>12</v>
      </c>
      <c r="AW6" s="107">
        <v>0</v>
      </c>
      <c r="AX6" s="107">
        <v>0</v>
      </c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</row>
    <row r="7" spans="1:367" s="74" customFormat="1" ht="30" customHeight="1" x14ac:dyDescent="0.25">
      <c r="A7" s="98" t="s">
        <v>181</v>
      </c>
      <c r="B7" s="18"/>
      <c r="C7" s="18"/>
      <c r="D7" s="18"/>
      <c r="E7" s="18"/>
      <c r="F7" s="19"/>
      <c r="G7" s="19"/>
      <c r="H7" s="19"/>
      <c r="I7" s="19"/>
      <c r="J7" s="19"/>
      <c r="K7" s="19"/>
      <c r="L7" s="19"/>
      <c r="M7" s="19"/>
      <c r="N7" s="20"/>
      <c r="O7" s="20"/>
      <c r="P7" s="20">
        <v>0</v>
      </c>
      <c r="Q7" s="20"/>
      <c r="R7" s="20">
        <v>198</v>
      </c>
      <c r="S7" s="20"/>
      <c r="T7" s="20">
        <v>0</v>
      </c>
      <c r="U7" s="16">
        <v>0</v>
      </c>
      <c r="V7" s="20">
        <v>0</v>
      </c>
      <c r="W7" s="20"/>
      <c r="X7" s="136"/>
      <c r="Y7" s="136"/>
      <c r="Z7" s="136"/>
      <c r="AA7" s="136"/>
      <c r="AB7" s="10"/>
      <c r="AC7" s="10"/>
      <c r="AD7" s="10"/>
      <c r="AE7" s="10"/>
      <c r="AF7" s="10"/>
      <c r="AG7" s="10"/>
      <c r="AH7" s="21"/>
      <c r="AI7" s="21"/>
      <c r="AJ7" s="22"/>
      <c r="AK7" s="22"/>
      <c r="AL7" s="22"/>
      <c r="AM7" s="22"/>
      <c r="AN7" s="10"/>
      <c r="AO7" s="10"/>
      <c r="AP7" s="10"/>
      <c r="AQ7" s="10"/>
      <c r="AR7" s="107"/>
      <c r="AS7" s="107"/>
      <c r="AT7" s="107"/>
      <c r="AU7" s="107">
        <v>0</v>
      </c>
      <c r="AV7" s="107"/>
      <c r="AW7" s="107">
        <v>0</v>
      </c>
      <c r="AX7" s="107">
        <v>0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23" t="s">
        <v>30</v>
      </c>
      <c r="B8" s="24"/>
      <c r="C8" s="24"/>
      <c r="D8" s="24"/>
      <c r="E8" s="24"/>
      <c r="F8" s="24">
        <f>SUM(G3:G6)</f>
        <v>2368.5</v>
      </c>
      <c r="G8" s="24"/>
      <c r="H8" s="24">
        <f>SUM(I3:I6)</f>
        <v>1012.5</v>
      </c>
      <c r="I8" s="24"/>
      <c r="J8" s="24">
        <f>SUM(K3:K6)</f>
        <v>1012.5</v>
      </c>
      <c r="K8" s="24"/>
      <c r="L8" s="24">
        <f>SUM(M3:M6)</f>
        <v>0</v>
      </c>
      <c r="M8" s="24"/>
      <c r="N8" s="25">
        <f>SUM(O3:O6)</f>
        <v>443.5</v>
      </c>
      <c r="O8" s="24"/>
      <c r="P8" s="25">
        <f t="shared" ref="P8:V8" si="2">SUM(P3:P7)</f>
        <v>569</v>
      </c>
      <c r="Q8" s="25">
        <f>(114-AV8)</f>
        <v>78</v>
      </c>
      <c r="R8" s="25">
        <f t="shared" si="2"/>
        <v>249</v>
      </c>
      <c r="S8" s="25">
        <f t="shared" si="2"/>
        <v>1</v>
      </c>
      <c r="T8" s="25">
        <f t="shared" si="2"/>
        <v>0</v>
      </c>
      <c r="U8" s="25">
        <f t="shared" si="2"/>
        <v>0</v>
      </c>
      <c r="V8" s="25">
        <f t="shared" si="2"/>
        <v>0</v>
      </c>
      <c r="W8" s="25">
        <f>SUM(W3:W6)</f>
        <v>726</v>
      </c>
      <c r="X8" s="25">
        <f>SUM(Y3:Y6)</f>
        <v>0</v>
      </c>
      <c r="Y8" s="25"/>
      <c r="Z8" s="25">
        <f>SUM(AA3:AA6)</f>
        <v>0</v>
      </c>
      <c r="AA8" s="25"/>
      <c r="AB8" s="24">
        <f>SUM(AC3:AC6)</f>
        <v>2075</v>
      </c>
      <c r="AC8" s="24"/>
      <c r="AD8" s="25">
        <f>SUM(AE3:AE6)</f>
        <v>1011</v>
      </c>
      <c r="AE8" s="24"/>
      <c r="AF8" s="37">
        <f>SUM(AF3:AF6)</f>
        <v>16</v>
      </c>
      <c r="AG8" s="37">
        <f>SUM(AG3:AG6)</f>
        <v>7</v>
      </c>
      <c r="AH8" s="25">
        <f>SUM(AH3:AH6)</f>
        <v>0</v>
      </c>
      <c r="AI8" s="24"/>
      <c r="AJ8" s="25">
        <f>SUM(AJ3:AJ6)</f>
        <v>1382</v>
      </c>
      <c r="AK8" s="25">
        <f>SUM(AK3:AK6)</f>
        <v>663</v>
      </c>
      <c r="AL8" s="25">
        <f>SUM(AL3:AL6)</f>
        <v>663</v>
      </c>
      <c r="AM8" s="25">
        <f>SUM(AM3:AM6)</f>
        <v>151.5</v>
      </c>
      <c r="AN8" s="25">
        <f>SUM(AO3:AO6)</f>
        <v>0</v>
      </c>
      <c r="AO8" s="25"/>
      <c r="AP8" s="25">
        <f>SUM(AQ3:AQ6)</f>
        <v>0</v>
      </c>
      <c r="AQ8" s="24"/>
      <c r="AR8" s="181">
        <f>SUM(AS3:AS6)</f>
        <v>0</v>
      </c>
      <c r="AS8" s="181"/>
      <c r="AT8" s="71">
        <f>SUM(AT3:AT6)</f>
        <v>0</v>
      </c>
      <c r="AU8" s="25">
        <f>SUM(AU3:AU7)</f>
        <v>239</v>
      </c>
      <c r="AV8" s="145">
        <f>SUM(AV3:AV7)</f>
        <v>36</v>
      </c>
      <c r="AW8" s="25">
        <f>SUM(AW3:AW7)</f>
        <v>0</v>
      </c>
      <c r="AX8" s="25">
        <f>SUM(AX3:AX7)</f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23" t="s">
        <v>31</v>
      </c>
      <c r="B9" s="30"/>
      <c r="C9" s="30"/>
      <c r="D9" s="30"/>
      <c r="E9" s="30"/>
      <c r="F9" s="30" t="s">
        <v>32</v>
      </c>
      <c r="G9" s="30"/>
      <c r="H9" s="30" t="s">
        <v>32</v>
      </c>
      <c r="I9" s="30"/>
      <c r="J9" s="30" t="s">
        <v>32</v>
      </c>
      <c r="K9" s="30"/>
      <c r="L9" s="30" t="s">
        <v>32</v>
      </c>
      <c r="M9" s="30"/>
      <c r="N9" s="30" t="s">
        <v>32</v>
      </c>
      <c r="O9" s="30"/>
      <c r="P9" s="30" t="s">
        <v>33</v>
      </c>
      <c r="Q9" s="30" t="s">
        <v>33</v>
      </c>
      <c r="R9" s="30" t="s">
        <v>33</v>
      </c>
      <c r="S9" s="30" t="s">
        <v>225</v>
      </c>
      <c r="T9" s="30" t="s">
        <v>33</v>
      </c>
      <c r="U9" s="30" t="s">
        <v>33</v>
      </c>
      <c r="V9" s="30" t="s">
        <v>225</v>
      </c>
      <c r="W9" s="30" t="s">
        <v>33</v>
      </c>
      <c r="X9" s="30" t="s">
        <v>32</v>
      </c>
      <c r="Y9" s="30"/>
      <c r="Z9" s="30" t="s">
        <v>32</v>
      </c>
      <c r="AA9" s="30"/>
      <c r="AB9" s="30" t="s">
        <v>32</v>
      </c>
      <c r="AC9" s="30"/>
      <c r="AD9" s="30" t="s">
        <v>32</v>
      </c>
      <c r="AE9" s="30"/>
      <c r="AF9" s="30" t="s">
        <v>34</v>
      </c>
      <c r="AG9" s="30" t="s">
        <v>34</v>
      </c>
      <c r="AH9" s="30" t="s">
        <v>33</v>
      </c>
      <c r="AI9" s="30"/>
      <c r="AJ9" s="30" t="s">
        <v>32</v>
      </c>
      <c r="AK9" s="30" t="s">
        <v>32</v>
      </c>
      <c r="AL9" s="30" t="s">
        <v>32</v>
      </c>
      <c r="AM9" s="30" t="s">
        <v>32</v>
      </c>
      <c r="AN9" s="30" t="s">
        <v>32</v>
      </c>
      <c r="AO9" s="30"/>
      <c r="AP9" s="30" t="s">
        <v>32</v>
      </c>
      <c r="AQ9" s="30"/>
      <c r="AR9" s="166" t="s">
        <v>33</v>
      </c>
      <c r="AS9" s="166"/>
      <c r="AT9" s="30" t="s">
        <v>32</v>
      </c>
      <c r="AU9" s="30" t="s">
        <v>33</v>
      </c>
      <c r="AV9" s="77" t="s">
        <v>33</v>
      </c>
      <c r="AW9" s="30" t="s">
        <v>33</v>
      </c>
      <c r="AX9" s="30" t="s">
        <v>225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ht="15" customHeight="1" x14ac:dyDescent="0.25">
      <c r="A10" s="75" t="s">
        <v>35</v>
      </c>
      <c r="B10" s="76"/>
      <c r="C10" s="76"/>
      <c r="D10" s="76"/>
      <c r="E10" s="76"/>
      <c r="F10" s="76">
        <f>F8*'Ceny jednostkowe_do ukrycia'!D3</f>
        <v>0</v>
      </c>
      <c r="G10" s="76"/>
      <c r="H10" s="76">
        <f>H8*'Ceny jednostkowe_do ukrycia'!E3</f>
        <v>0</v>
      </c>
      <c r="I10" s="76"/>
      <c r="J10" s="76">
        <f>J8*'Ceny jednostkowe_do ukrycia'!F3</f>
        <v>0</v>
      </c>
      <c r="K10" s="76"/>
      <c r="L10" s="76">
        <f>L8*'Ceny jednostkowe_do ukrycia'!G3</f>
        <v>0</v>
      </c>
      <c r="M10" s="76"/>
      <c r="N10" s="76">
        <f>N8*'Ceny jednostkowe_do ukrycia'!H3</f>
        <v>0</v>
      </c>
      <c r="O10" s="76"/>
      <c r="P10" s="76">
        <f>P8*'Ceny jednostkowe_do ukrycia'!I3</f>
        <v>0</v>
      </c>
      <c r="Q10" s="76">
        <f>Q8*'Ceny jednostkowe_do ukrycia'!J3</f>
        <v>0</v>
      </c>
      <c r="R10" s="76">
        <f>R8*'Ceny jednostkowe_do ukrycia'!K3</f>
        <v>0</v>
      </c>
      <c r="S10" s="76">
        <f>S8*'Ceny jednostkowe_do ukrycia'!L3</f>
        <v>0</v>
      </c>
      <c r="T10" s="76">
        <f>T8*'Ceny jednostkowe_do ukrycia'!M3</f>
        <v>0</v>
      </c>
      <c r="U10" s="76">
        <f>U8*'Ceny jednostkowe_do ukrycia'!N3</f>
        <v>0</v>
      </c>
      <c r="V10" s="76">
        <f>V8*'Ceny jednostkowe_do ukrycia'!O3</f>
        <v>0</v>
      </c>
      <c r="W10" s="76">
        <f>W8*'Ceny jednostkowe_do ukrycia'!P3</f>
        <v>0</v>
      </c>
      <c r="X10" s="76">
        <f>X8*'Ceny jednostkowe_do ukrycia'!Q3</f>
        <v>0</v>
      </c>
      <c r="Y10" s="76"/>
      <c r="Z10" s="76">
        <f>Z8*'Ceny jednostkowe_do ukrycia'!R3</f>
        <v>0</v>
      </c>
      <c r="AA10" s="76"/>
      <c r="AB10" s="76">
        <f>AB8*'Ceny jednostkowe_do ukrycia'!S3</f>
        <v>0</v>
      </c>
      <c r="AC10" s="76"/>
      <c r="AD10" s="76">
        <f>AD8*'Ceny jednostkowe_do ukrycia'!T3</f>
        <v>0</v>
      </c>
      <c r="AE10" s="76"/>
      <c r="AF10" s="76">
        <f>AF8*'Ceny jednostkowe_do ukrycia'!U3</f>
        <v>0</v>
      </c>
      <c r="AG10" s="76">
        <f>AG8*'Ceny jednostkowe_do ukrycia'!V3</f>
        <v>0</v>
      </c>
      <c r="AH10" s="76">
        <f>AH8*'Ceny jednostkowe_do ukrycia'!W3</f>
        <v>0</v>
      </c>
      <c r="AI10" s="76"/>
      <c r="AJ10" s="76">
        <f>AJ8*'Ceny jednostkowe_do ukrycia'!Z3</f>
        <v>0</v>
      </c>
      <c r="AK10" s="76">
        <f>AK8*'Ceny jednostkowe_do ukrycia'!AA3</f>
        <v>0</v>
      </c>
      <c r="AL10" s="76">
        <f>AL8*'Ceny jednostkowe_do ukrycia'!AB3</f>
        <v>0</v>
      </c>
      <c r="AM10" s="76">
        <f>AM8*'Ceny jednostkowe_do ukrycia'!AC3</f>
        <v>0</v>
      </c>
      <c r="AN10" s="76">
        <f>AN8*'Ceny jednostkowe_do ukrycia'!AD3</f>
        <v>0</v>
      </c>
      <c r="AO10" s="76"/>
      <c r="AP10" s="76">
        <f>AP8*'Ceny jednostkowe_do ukrycia'!AE3</f>
        <v>0</v>
      </c>
      <c r="AQ10" s="76"/>
      <c r="AR10" s="188">
        <f>AR8*'Ceny jednostkowe_do ukrycia'!AF3</f>
        <v>0</v>
      </c>
      <c r="AS10" s="188"/>
      <c r="AT10" s="76">
        <f>AT8*'Ceny jednostkowe_do ukrycia'!$AH$3</f>
        <v>0</v>
      </c>
      <c r="AU10" s="76">
        <f>AU8*'Ceny jednostkowe_do ukrycia'!AI3</f>
        <v>0</v>
      </c>
      <c r="AV10" s="76">
        <f>AV8*'Ceny jednostkowe_do ukrycia'!AJ3</f>
        <v>0</v>
      </c>
      <c r="AW10" s="76">
        <f>AW8*'Ceny jednostkowe_do ukrycia'!AK3</f>
        <v>0</v>
      </c>
      <c r="AX10" s="76">
        <f>AX8*'Ceny jednostkowe_do ukrycia'!AL3</f>
        <v>0</v>
      </c>
    </row>
    <row r="11" spans="1:367" s="33" customFormat="1" ht="15" customHeight="1" x14ac:dyDescent="0.25">
      <c r="A11" s="33" t="s">
        <v>176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33" customFormat="1" ht="15" customHeight="1" x14ac:dyDescent="0.25">
      <c r="A12" s="33" t="s">
        <v>177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ht="15" customHeight="1" x14ac:dyDescent="0.25">
      <c r="A13" s="33" t="s">
        <v>178</v>
      </c>
      <c r="B13" s="33">
        <f>SUM(B3:B4)</f>
        <v>442</v>
      </c>
      <c r="C13" s="33"/>
      <c r="D13" s="33"/>
      <c r="E13" s="33"/>
      <c r="F13" s="33"/>
      <c r="G13" s="33">
        <f>SUM(G3:G4)</f>
        <v>1012.5</v>
      </c>
      <c r="H13" s="33"/>
      <c r="I13" s="33">
        <f>SUM(I3:I4)</f>
        <v>1012.5</v>
      </c>
      <c r="J13" s="33"/>
      <c r="K13" s="33">
        <f>SUM(K3:K4)</f>
        <v>1012.5</v>
      </c>
      <c r="L13" s="33">
        <f t="shared" ref="L13:M13" si="3">SUM(L3:L4)</f>
        <v>0</v>
      </c>
      <c r="M13" s="33">
        <f t="shared" si="3"/>
        <v>0</v>
      </c>
      <c r="N13" s="33"/>
      <c r="O13" s="33">
        <f t="shared" ref="O13:AQ13" si="4">SUM(O3:O4)</f>
        <v>274</v>
      </c>
      <c r="P13" s="33">
        <f t="shared" si="4"/>
        <v>230</v>
      </c>
      <c r="Q13" s="33"/>
      <c r="R13" s="33">
        <f t="shared" si="4"/>
        <v>51</v>
      </c>
      <c r="S13" s="33"/>
      <c r="T13" s="33"/>
      <c r="U13" s="33"/>
      <c r="V13" s="33"/>
      <c r="W13" s="33">
        <f t="shared" si="4"/>
        <v>480</v>
      </c>
      <c r="X13" s="33"/>
      <c r="Y13" s="33">
        <f t="shared" ref="Y13:AA13" si="5">SUM(Y3:Y4)</f>
        <v>0</v>
      </c>
      <c r="Z13" s="33"/>
      <c r="AA13" s="33">
        <f t="shared" si="5"/>
        <v>0</v>
      </c>
      <c r="AB13" s="33"/>
      <c r="AC13" s="33">
        <f t="shared" si="4"/>
        <v>0</v>
      </c>
      <c r="AD13" s="33"/>
      <c r="AE13" s="33">
        <f t="shared" si="4"/>
        <v>448.5</v>
      </c>
      <c r="AF13" s="33">
        <f t="shared" si="4"/>
        <v>6</v>
      </c>
      <c r="AG13" s="33">
        <f t="shared" si="4"/>
        <v>1</v>
      </c>
      <c r="AH13" s="33">
        <f t="shared" si="4"/>
        <v>0</v>
      </c>
      <c r="AI13" s="33"/>
      <c r="AJ13" s="33">
        <f t="shared" si="4"/>
        <v>663</v>
      </c>
      <c r="AK13" s="33">
        <f t="shared" si="4"/>
        <v>663</v>
      </c>
      <c r="AL13" s="33">
        <f t="shared" si="4"/>
        <v>663</v>
      </c>
      <c r="AM13" s="33">
        <f t="shared" si="4"/>
        <v>18.5</v>
      </c>
      <c r="AN13" s="33"/>
      <c r="AO13" s="33">
        <f t="shared" si="4"/>
        <v>0</v>
      </c>
      <c r="AP13" s="33"/>
      <c r="AQ13" s="33">
        <f t="shared" si="4"/>
        <v>0</v>
      </c>
      <c r="AR13" s="33"/>
      <c r="AS13" s="33">
        <f>SUM(AS3:AS4)</f>
        <v>0</v>
      </c>
      <c r="AT13" s="33">
        <f>SUM(AT3:AT4)</f>
        <v>0</v>
      </c>
      <c r="AU13" s="33">
        <f t="shared" ref="AU13:AW13" si="6">SUM(AU3:AU4)</f>
        <v>124</v>
      </c>
      <c r="AV13" s="33"/>
      <c r="AW13" s="33">
        <f t="shared" si="6"/>
        <v>0</v>
      </c>
      <c r="AX13" s="33">
        <f t="shared" ref="AX13" si="7">SUM(AX3:AX4)</f>
        <v>0</v>
      </c>
    </row>
    <row r="14" spans="1:367" ht="15" customHeight="1" x14ac:dyDescent="0.25">
      <c r="A14" s="33" t="s">
        <v>179</v>
      </c>
      <c r="B14" s="33">
        <f t="shared" ref="B14" si="8">SUM(B5:B6)</f>
        <v>490</v>
      </c>
      <c r="C14" s="33"/>
      <c r="D14" s="33"/>
      <c r="E14" s="33"/>
      <c r="F14" s="33"/>
      <c r="G14" s="33">
        <f t="shared" ref="G14:AQ14" si="9">SUM(G5:G6)</f>
        <v>1356</v>
      </c>
      <c r="H14" s="33"/>
      <c r="I14" s="33">
        <f t="shared" si="9"/>
        <v>0</v>
      </c>
      <c r="J14" s="33"/>
      <c r="K14" s="33">
        <f t="shared" si="9"/>
        <v>0</v>
      </c>
      <c r="L14" s="33"/>
      <c r="M14" s="33">
        <f t="shared" si="9"/>
        <v>0</v>
      </c>
      <c r="N14" s="33"/>
      <c r="O14" s="33">
        <f t="shared" si="9"/>
        <v>169.5</v>
      </c>
      <c r="P14" s="33">
        <f t="shared" si="9"/>
        <v>339</v>
      </c>
      <c r="Q14" s="33"/>
      <c r="R14" s="33">
        <f t="shared" si="9"/>
        <v>0</v>
      </c>
      <c r="S14" s="33"/>
      <c r="T14" s="33"/>
      <c r="U14" s="33"/>
      <c r="V14" s="33"/>
      <c r="W14" s="33">
        <f t="shared" si="9"/>
        <v>246</v>
      </c>
      <c r="X14" s="33"/>
      <c r="Y14" s="33">
        <f t="shared" ref="Y14:AA14" si="10">SUM(Y5:Y6)</f>
        <v>0</v>
      </c>
      <c r="Z14" s="33"/>
      <c r="AA14" s="33">
        <f t="shared" si="10"/>
        <v>0</v>
      </c>
      <c r="AB14" s="33"/>
      <c r="AC14" s="33">
        <f t="shared" si="9"/>
        <v>2075</v>
      </c>
      <c r="AD14" s="33"/>
      <c r="AE14" s="33">
        <f t="shared" si="9"/>
        <v>562.5</v>
      </c>
      <c r="AF14" s="33">
        <f t="shared" si="9"/>
        <v>10</v>
      </c>
      <c r="AG14" s="33">
        <f t="shared" si="9"/>
        <v>6</v>
      </c>
      <c r="AH14" s="33">
        <f t="shared" si="9"/>
        <v>0</v>
      </c>
      <c r="AI14" s="33"/>
      <c r="AJ14" s="33">
        <f t="shared" si="9"/>
        <v>719</v>
      </c>
      <c r="AK14" s="33">
        <f t="shared" si="9"/>
        <v>0</v>
      </c>
      <c r="AL14" s="33">
        <f t="shared" si="9"/>
        <v>0</v>
      </c>
      <c r="AM14" s="33">
        <f t="shared" si="9"/>
        <v>133</v>
      </c>
      <c r="AN14" s="33"/>
      <c r="AO14" s="33">
        <f t="shared" si="9"/>
        <v>0</v>
      </c>
      <c r="AP14" s="33"/>
      <c r="AQ14" s="33">
        <f t="shared" si="9"/>
        <v>0</v>
      </c>
      <c r="AR14" s="33"/>
      <c r="AS14" s="33">
        <f>SUM(AS5:AS6)</f>
        <v>0</v>
      </c>
      <c r="AT14" s="33">
        <f>SUM(AT5:AT6)</f>
        <v>0</v>
      </c>
      <c r="AU14" s="33">
        <f t="shared" ref="AU14:AW14" si="11">SUM(AU5:AU6)</f>
        <v>115</v>
      </c>
      <c r="AV14" s="33"/>
      <c r="AW14" s="33">
        <f t="shared" si="11"/>
        <v>0</v>
      </c>
      <c r="AX14" s="33">
        <f t="shared" ref="AX14" si="12">SUM(AX5:AX6)</f>
        <v>0</v>
      </c>
    </row>
    <row r="15" spans="1:367" ht="15" customHeight="1" x14ac:dyDescent="0.25"/>
    <row r="16" spans="1:367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algorithmName="SHA-512" hashValue="yRYiCgNkbPib4IsksIQ0YrblGTHNl014URIjxQSQE/cAX+8JngVNCJs7AR+8VgHDT2/2bMNgU7MYMyIxyxKdEQ==" saltValue="xan6nzxSsQ+gfoytEBzIiw==" spinCount="100000" sheet="1" objects="1" scenarios="1"/>
  <mergeCells count="16"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  <mergeCell ref="AR10:AS10"/>
    <mergeCell ref="AR8:AS8"/>
    <mergeCell ref="AR9:AS9"/>
    <mergeCell ref="AD2:AE2"/>
    <mergeCell ref="AN2:AO2"/>
    <mergeCell ref="AP2:AQ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1"/>
  <sheetViews>
    <sheetView zoomScale="80" zoomScaleNormal="80" workbookViewId="0">
      <pane xSplit="1" topLeftCell="AB1" activePane="topRight" state="frozen"/>
      <selection activeCell="E30" sqref="E30"/>
      <selection pane="topRight" activeCell="AB1" sqref="AB1:AW1"/>
    </sheetView>
  </sheetViews>
  <sheetFormatPr defaultColWidth="13.42578125" defaultRowHeight="15" x14ac:dyDescent="0.25"/>
  <cols>
    <col min="1" max="1" width="22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s="74" customFormat="1" x14ac:dyDescent="0.25">
      <c r="A1" s="173" t="s">
        <v>241</v>
      </c>
      <c r="B1" s="174"/>
      <c r="C1" s="174"/>
      <c r="D1" s="174"/>
      <c r="E1" s="175"/>
      <c r="F1" s="178" t="s">
        <v>242</v>
      </c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B1" s="169" t="s">
        <v>243</v>
      </c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186" t="s">
        <v>19</v>
      </c>
      <c r="G2" s="187"/>
      <c r="H2" s="186" t="s">
        <v>188</v>
      </c>
      <c r="I2" s="187"/>
      <c r="J2" s="186" t="s">
        <v>189</v>
      </c>
      <c r="K2" s="187"/>
      <c r="L2" s="186" t="s">
        <v>175</v>
      </c>
      <c r="M2" s="187"/>
      <c r="N2" s="2" t="s">
        <v>10</v>
      </c>
      <c r="O2" s="2" t="s">
        <v>20</v>
      </c>
      <c r="P2" s="2" t="s">
        <v>11</v>
      </c>
      <c r="Q2" s="2" t="s">
        <v>221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222</v>
      </c>
      <c r="W2" s="2" t="s">
        <v>13</v>
      </c>
      <c r="X2" s="184" t="s">
        <v>190</v>
      </c>
      <c r="Y2" s="185"/>
      <c r="Z2" s="184" t="s">
        <v>191</v>
      </c>
      <c r="AA2" s="185"/>
      <c r="AB2" s="182" t="s">
        <v>192</v>
      </c>
      <c r="AC2" s="183"/>
      <c r="AD2" s="182" t="s">
        <v>187</v>
      </c>
      <c r="AE2" s="183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82" t="s">
        <v>193</v>
      </c>
      <c r="AO2" s="183"/>
      <c r="AP2" s="182" t="s">
        <v>194</v>
      </c>
      <c r="AQ2" s="183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220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88" customFormat="1" ht="15" customHeight="1" thickBot="1" x14ac:dyDescent="0.3">
      <c r="A3" s="81" t="s">
        <v>23</v>
      </c>
      <c r="B3" s="82">
        <v>851</v>
      </c>
      <c r="C3" s="82">
        <v>6</v>
      </c>
      <c r="D3" s="82">
        <v>0</v>
      </c>
      <c r="E3" s="82" t="s">
        <v>159</v>
      </c>
      <c r="F3" s="83" t="s">
        <v>24</v>
      </c>
      <c r="G3" s="83">
        <f t="shared" ref="G3:G11" si="0">IF($F3="tak",IF($E3="bitumiczna",2.5*($B3-$AI3),$C3*($B3-$AI3)),0)</f>
        <v>0</v>
      </c>
      <c r="H3" s="83" t="s">
        <v>24</v>
      </c>
      <c r="I3" s="83">
        <f t="shared" ref="I3:I11" si="1">IF($H3="tak",2.5*($B3-$AI3),IF($E3="bitumiczna",2.5*($B3-$AI3),0))</f>
        <v>0</v>
      </c>
      <c r="J3" s="83" t="s">
        <v>24</v>
      </c>
      <c r="K3" s="83">
        <f t="shared" ref="K3:K11" si="2">IF(J3="tak",2.5*($B3-$AI3),0)</f>
        <v>0</v>
      </c>
      <c r="L3" s="83" t="s">
        <v>24</v>
      </c>
      <c r="M3" s="83">
        <f t="shared" ref="M3:M11" si="3">IF(L3="tak",2.5*($B3-$AI3),0)</f>
        <v>0</v>
      </c>
      <c r="N3" s="84">
        <f t="shared" ref="N3:N11" si="4">IF(AD3="tak",1*0.5,IF(AR3&gt;0,1*0.5,2*0.5))</f>
        <v>0.5</v>
      </c>
      <c r="O3" s="84">
        <f t="shared" ref="O3:O11" si="5">N3*(B3-AI3)</f>
        <v>0</v>
      </c>
      <c r="P3" s="84">
        <v>812</v>
      </c>
      <c r="Q3" s="84"/>
      <c r="R3" s="84">
        <v>45</v>
      </c>
      <c r="S3" s="84">
        <v>1</v>
      </c>
      <c r="T3" s="84">
        <v>0</v>
      </c>
      <c r="U3" s="84">
        <v>0</v>
      </c>
      <c r="V3" s="84">
        <v>0</v>
      </c>
      <c r="W3" s="84">
        <v>116</v>
      </c>
      <c r="X3" s="134" t="s">
        <v>24</v>
      </c>
      <c r="Y3" s="134">
        <f t="shared" ref="Y3:Y11" si="6">IF(X3="tak",$C3*$B3,0)</f>
        <v>0</v>
      </c>
      <c r="Z3" s="134" t="s">
        <v>24</v>
      </c>
      <c r="AA3" s="134">
        <f t="shared" ref="AA3:AA11" si="7">IF(Z3="tak",$C3*$B3,0)</f>
        <v>0</v>
      </c>
      <c r="AB3" s="85" t="s">
        <v>24</v>
      </c>
      <c r="AC3" s="85">
        <f t="shared" ref="AC3:AC11" si="8">IF($AB3="tak",$C3*$B3,0)</f>
        <v>0</v>
      </c>
      <c r="AD3" s="85" t="s">
        <v>24</v>
      </c>
      <c r="AE3" s="85">
        <f t="shared" ref="AE3:AE11" si="9">IF(AD3="tak",1.5*$B3,0)</f>
        <v>0</v>
      </c>
      <c r="AF3" s="85">
        <v>27</v>
      </c>
      <c r="AG3" s="85">
        <v>0</v>
      </c>
      <c r="AH3" s="86">
        <v>757</v>
      </c>
      <c r="AI3" s="86">
        <f>B3</f>
        <v>851</v>
      </c>
      <c r="AJ3" s="87">
        <f t="shared" ref="AJ3:AJ11" si="10">(IF($F3="tak",IF($E3="bitumiczna",$D3*$B3,($B3*$C3-$G3)),0))</f>
        <v>0</v>
      </c>
      <c r="AK3" s="87">
        <f t="shared" ref="AK3:AK11" si="11">(IF($H3="tak",$B3*$D3,0))</f>
        <v>0</v>
      </c>
      <c r="AL3" s="87">
        <f t="shared" ref="AL3:AL11" si="12">(IF($J3="tak",$B3*$D3,0))</f>
        <v>0</v>
      </c>
      <c r="AM3" s="87">
        <f t="shared" ref="AM3:AM11" si="13">AI3*N3</f>
        <v>425.5</v>
      </c>
      <c r="AN3" s="85" t="s">
        <v>25</v>
      </c>
      <c r="AO3" s="85">
        <f t="shared" ref="AO3:AO11" si="14">IF(AN3="tak",$C3*$B3,0)</f>
        <v>5106</v>
      </c>
      <c r="AP3" s="85" t="s">
        <v>25</v>
      </c>
      <c r="AQ3" s="85">
        <f t="shared" ref="AQ3:AQ11" si="15">IF(AP3="tak",$C3*$B3,0)</f>
        <v>5106</v>
      </c>
      <c r="AR3" s="111">
        <v>2</v>
      </c>
      <c r="AS3" s="111">
        <v>1444</v>
      </c>
      <c r="AT3" s="111">
        <f t="shared" ref="AT3:AT11" si="16">AR3*AS3</f>
        <v>2888</v>
      </c>
      <c r="AU3" s="111">
        <v>0</v>
      </c>
      <c r="AV3" s="111"/>
      <c r="AW3" s="111">
        <v>0</v>
      </c>
      <c r="AX3" s="111">
        <v>0</v>
      </c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7"/>
      <c r="IL3" s="127"/>
      <c r="IM3" s="127"/>
      <c r="IN3" s="127"/>
      <c r="IO3" s="127"/>
      <c r="IP3" s="127"/>
      <c r="IQ3" s="127"/>
      <c r="IR3" s="127"/>
      <c r="IS3" s="127"/>
      <c r="IT3" s="127"/>
      <c r="IU3" s="127"/>
      <c r="IV3" s="127"/>
      <c r="IW3" s="127"/>
      <c r="IX3" s="127"/>
      <c r="IY3" s="127"/>
      <c r="IZ3" s="127"/>
      <c r="JA3" s="127"/>
      <c r="JB3" s="127"/>
      <c r="JC3" s="127"/>
      <c r="JD3" s="127"/>
      <c r="JE3" s="127"/>
      <c r="JF3" s="127"/>
      <c r="JG3" s="127"/>
      <c r="JH3" s="127"/>
      <c r="JI3" s="127"/>
      <c r="JJ3" s="127"/>
      <c r="JK3" s="127"/>
      <c r="JL3" s="127"/>
      <c r="JM3" s="127"/>
      <c r="JN3" s="127"/>
      <c r="JO3" s="127"/>
      <c r="JP3" s="127"/>
      <c r="JQ3" s="127"/>
      <c r="JR3" s="127"/>
      <c r="JS3" s="127"/>
      <c r="JT3" s="127"/>
      <c r="JU3" s="127"/>
      <c r="JV3" s="127"/>
      <c r="JW3" s="127"/>
      <c r="JX3" s="127"/>
      <c r="JY3" s="127"/>
      <c r="JZ3" s="127"/>
      <c r="KA3" s="127"/>
      <c r="KB3" s="127"/>
      <c r="KC3" s="127"/>
      <c r="KD3" s="127"/>
      <c r="KE3" s="127"/>
      <c r="KF3" s="127"/>
      <c r="KG3" s="127"/>
      <c r="KH3" s="127"/>
      <c r="KI3" s="127"/>
      <c r="KJ3" s="127"/>
      <c r="KK3" s="127"/>
      <c r="KL3" s="127"/>
      <c r="KM3" s="127"/>
      <c r="KN3" s="127"/>
      <c r="KO3" s="127"/>
      <c r="KP3" s="127"/>
      <c r="KQ3" s="127"/>
      <c r="KR3" s="127"/>
      <c r="KS3" s="127"/>
      <c r="KT3" s="127"/>
      <c r="KU3" s="127"/>
      <c r="KV3" s="127"/>
      <c r="KW3" s="127"/>
      <c r="KX3" s="127"/>
      <c r="KY3" s="127"/>
      <c r="KZ3" s="127"/>
      <c r="LA3" s="127"/>
      <c r="LB3" s="127"/>
      <c r="LC3" s="127"/>
      <c r="LD3" s="127"/>
      <c r="LE3" s="127"/>
      <c r="LF3" s="127"/>
      <c r="LG3" s="127"/>
      <c r="LH3" s="127"/>
      <c r="LI3" s="127"/>
      <c r="LJ3" s="127"/>
      <c r="LK3" s="127"/>
      <c r="LL3" s="127"/>
      <c r="LM3" s="127"/>
      <c r="LN3" s="127"/>
      <c r="LO3" s="127"/>
      <c r="LP3" s="127"/>
      <c r="LQ3" s="127"/>
      <c r="LR3" s="127"/>
      <c r="LS3" s="127"/>
      <c r="LT3" s="127"/>
      <c r="LU3" s="127"/>
      <c r="LV3" s="127"/>
      <c r="LW3" s="127"/>
      <c r="LX3" s="127"/>
      <c r="LY3" s="127"/>
      <c r="LZ3" s="127"/>
      <c r="MA3" s="127"/>
      <c r="MB3" s="127"/>
      <c r="MC3" s="127"/>
      <c r="MD3" s="127"/>
      <c r="ME3" s="127"/>
      <c r="MF3" s="127"/>
      <c r="MG3" s="127"/>
      <c r="MH3" s="127"/>
      <c r="MI3" s="127"/>
      <c r="MJ3" s="127"/>
      <c r="MK3" s="127"/>
      <c r="ML3" s="127"/>
      <c r="MM3" s="127"/>
      <c r="MN3" s="127"/>
      <c r="MO3" s="127"/>
      <c r="MP3" s="127"/>
      <c r="MQ3" s="127"/>
      <c r="MR3" s="127"/>
      <c r="MS3" s="127"/>
      <c r="MT3" s="127"/>
      <c r="MU3" s="127"/>
      <c r="MV3" s="127"/>
      <c r="MW3" s="127"/>
      <c r="MX3" s="127"/>
      <c r="MY3" s="127"/>
      <c r="MZ3" s="127"/>
      <c r="NA3" s="127"/>
      <c r="NB3" s="127"/>
      <c r="NC3" s="127"/>
    </row>
    <row r="4" spans="1:367" s="79" customFormat="1" ht="15" customHeight="1" x14ac:dyDescent="0.25">
      <c r="A4" s="54" t="s">
        <v>114</v>
      </c>
      <c r="B4" s="14">
        <v>81</v>
      </c>
      <c r="C4" s="14">
        <v>4</v>
      </c>
      <c r="D4" s="14"/>
      <c r="E4" s="14" t="s">
        <v>158</v>
      </c>
      <c r="F4" s="15" t="s">
        <v>25</v>
      </c>
      <c r="G4" s="15">
        <f t="shared" si="0"/>
        <v>324</v>
      </c>
      <c r="H4" s="15" t="s">
        <v>24</v>
      </c>
      <c r="I4" s="15">
        <f t="shared" si="1"/>
        <v>0</v>
      </c>
      <c r="J4" s="15" t="s">
        <v>24</v>
      </c>
      <c r="K4" s="15">
        <f t="shared" si="2"/>
        <v>0</v>
      </c>
      <c r="L4" s="15" t="s">
        <v>24</v>
      </c>
      <c r="M4" s="15">
        <f t="shared" si="3"/>
        <v>0</v>
      </c>
      <c r="N4" s="16">
        <f t="shared" si="4"/>
        <v>1</v>
      </c>
      <c r="O4" s="16">
        <f t="shared" si="5"/>
        <v>81</v>
      </c>
      <c r="P4" s="16">
        <v>81</v>
      </c>
      <c r="Q4" s="16"/>
      <c r="R4" s="16">
        <v>0</v>
      </c>
      <c r="S4" s="16"/>
      <c r="T4" s="16">
        <v>0</v>
      </c>
      <c r="U4" s="16">
        <v>0</v>
      </c>
      <c r="V4" s="16">
        <v>0</v>
      </c>
      <c r="W4" s="16">
        <v>0</v>
      </c>
      <c r="X4" s="135" t="s">
        <v>24</v>
      </c>
      <c r="Y4" s="135">
        <f t="shared" si="6"/>
        <v>0</v>
      </c>
      <c r="Z4" s="135" t="s">
        <v>24</v>
      </c>
      <c r="AA4" s="135">
        <f t="shared" si="7"/>
        <v>0</v>
      </c>
      <c r="AB4" s="34" t="s">
        <v>25</v>
      </c>
      <c r="AC4" s="34">
        <f t="shared" si="8"/>
        <v>324</v>
      </c>
      <c r="AD4" s="34" t="s">
        <v>24</v>
      </c>
      <c r="AE4" s="34">
        <f t="shared" si="9"/>
        <v>0</v>
      </c>
      <c r="AF4" s="34">
        <v>2</v>
      </c>
      <c r="AG4" s="34">
        <v>0</v>
      </c>
      <c r="AH4" s="35">
        <v>0</v>
      </c>
      <c r="AI4" s="35">
        <f>B4-P4-R4</f>
        <v>0</v>
      </c>
      <c r="AJ4" s="36">
        <f t="shared" si="10"/>
        <v>0</v>
      </c>
      <c r="AK4" s="36">
        <f t="shared" si="11"/>
        <v>0</v>
      </c>
      <c r="AL4" s="36">
        <f t="shared" si="12"/>
        <v>0</v>
      </c>
      <c r="AM4" s="36">
        <f t="shared" si="13"/>
        <v>0</v>
      </c>
      <c r="AN4" s="34" t="s">
        <v>24</v>
      </c>
      <c r="AO4" s="34">
        <f t="shared" si="14"/>
        <v>0</v>
      </c>
      <c r="AP4" s="34" t="s">
        <v>24</v>
      </c>
      <c r="AQ4" s="34">
        <f t="shared" si="15"/>
        <v>0</v>
      </c>
      <c r="AR4" s="109">
        <v>0</v>
      </c>
      <c r="AS4" s="109">
        <v>0</v>
      </c>
      <c r="AT4" s="109">
        <f t="shared" si="16"/>
        <v>0</v>
      </c>
      <c r="AU4" s="109">
        <v>0</v>
      </c>
      <c r="AV4" s="109"/>
      <c r="AW4" s="109">
        <v>0</v>
      </c>
      <c r="AX4" s="109">
        <v>0</v>
      </c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</row>
    <row r="5" spans="1:367" s="74" customFormat="1" ht="15" customHeight="1" x14ac:dyDescent="0.25">
      <c r="A5" s="40" t="s">
        <v>115</v>
      </c>
      <c r="B5" s="18">
        <v>62</v>
      </c>
      <c r="C5" s="18">
        <v>4</v>
      </c>
      <c r="D5" s="18"/>
      <c r="E5" s="18" t="s">
        <v>158</v>
      </c>
      <c r="F5" s="19" t="s">
        <v>25</v>
      </c>
      <c r="G5" s="19">
        <f t="shared" si="0"/>
        <v>248</v>
      </c>
      <c r="H5" s="19" t="s">
        <v>24</v>
      </c>
      <c r="I5" s="19">
        <f t="shared" si="1"/>
        <v>0</v>
      </c>
      <c r="J5" s="19" t="s">
        <v>24</v>
      </c>
      <c r="K5" s="19">
        <f t="shared" si="2"/>
        <v>0</v>
      </c>
      <c r="L5" s="19" t="s">
        <v>24</v>
      </c>
      <c r="M5" s="19">
        <f t="shared" si="3"/>
        <v>0</v>
      </c>
      <c r="N5" s="20">
        <f t="shared" si="4"/>
        <v>1</v>
      </c>
      <c r="O5" s="20">
        <f t="shared" si="5"/>
        <v>62</v>
      </c>
      <c r="P5" s="20">
        <v>62</v>
      </c>
      <c r="Q5" s="20"/>
      <c r="R5" s="20">
        <v>0</v>
      </c>
      <c r="S5" s="20"/>
      <c r="T5" s="16">
        <v>0</v>
      </c>
      <c r="U5" s="16">
        <v>0</v>
      </c>
      <c r="V5" s="16">
        <v>0</v>
      </c>
      <c r="W5" s="20">
        <v>0</v>
      </c>
      <c r="X5" s="136" t="s">
        <v>24</v>
      </c>
      <c r="Y5" s="136">
        <f t="shared" si="6"/>
        <v>0</v>
      </c>
      <c r="Z5" s="136" t="s">
        <v>24</v>
      </c>
      <c r="AA5" s="136">
        <f t="shared" si="7"/>
        <v>0</v>
      </c>
      <c r="AB5" s="10" t="s">
        <v>25</v>
      </c>
      <c r="AC5" s="10">
        <f t="shared" si="8"/>
        <v>248</v>
      </c>
      <c r="AD5" s="10" t="s">
        <v>24</v>
      </c>
      <c r="AE5" s="10">
        <f t="shared" si="9"/>
        <v>0</v>
      </c>
      <c r="AF5" s="10">
        <v>0</v>
      </c>
      <c r="AG5" s="10">
        <v>0</v>
      </c>
      <c r="AH5" s="21">
        <v>0</v>
      </c>
      <c r="AI5" s="21">
        <f>B5-P5-R5</f>
        <v>0</v>
      </c>
      <c r="AJ5" s="22">
        <f t="shared" si="10"/>
        <v>0</v>
      </c>
      <c r="AK5" s="22">
        <f t="shared" si="11"/>
        <v>0</v>
      </c>
      <c r="AL5" s="22">
        <f t="shared" si="12"/>
        <v>0</v>
      </c>
      <c r="AM5" s="22">
        <f t="shared" si="13"/>
        <v>0</v>
      </c>
      <c r="AN5" s="10" t="s">
        <v>24</v>
      </c>
      <c r="AO5" s="10">
        <f t="shared" si="14"/>
        <v>0</v>
      </c>
      <c r="AP5" s="10" t="s">
        <v>24</v>
      </c>
      <c r="AQ5" s="10">
        <f t="shared" si="15"/>
        <v>0</v>
      </c>
      <c r="AR5" s="107">
        <v>0</v>
      </c>
      <c r="AS5" s="107">
        <v>0</v>
      </c>
      <c r="AT5" s="107">
        <f t="shared" si="16"/>
        <v>0</v>
      </c>
      <c r="AU5" s="107">
        <v>0</v>
      </c>
      <c r="AV5" s="107"/>
      <c r="AW5" s="107">
        <v>0</v>
      </c>
      <c r="AX5" s="107">
        <v>0</v>
      </c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</row>
    <row r="6" spans="1:367" s="74" customFormat="1" ht="15" customHeight="1" x14ac:dyDescent="0.25">
      <c r="A6" s="40" t="s">
        <v>116</v>
      </c>
      <c r="B6" s="18">
        <v>605</v>
      </c>
      <c r="C6" s="18">
        <v>5</v>
      </c>
      <c r="D6" s="18"/>
      <c r="E6" s="18" t="s">
        <v>158</v>
      </c>
      <c r="F6" s="19" t="s">
        <v>25</v>
      </c>
      <c r="G6" s="19">
        <f t="shared" si="0"/>
        <v>3025</v>
      </c>
      <c r="H6" s="19" t="s">
        <v>24</v>
      </c>
      <c r="I6" s="19">
        <f t="shared" si="1"/>
        <v>0</v>
      </c>
      <c r="J6" s="19" t="s">
        <v>24</v>
      </c>
      <c r="K6" s="19">
        <f t="shared" si="2"/>
        <v>0</v>
      </c>
      <c r="L6" s="19" t="s">
        <v>24</v>
      </c>
      <c r="M6" s="19">
        <f t="shared" si="3"/>
        <v>0</v>
      </c>
      <c r="N6" s="20">
        <f t="shared" si="4"/>
        <v>1</v>
      </c>
      <c r="O6" s="20">
        <f t="shared" si="5"/>
        <v>605</v>
      </c>
      <c r="P6" s="20">
        <v>605</v>
      </c>
      <c r="Q6" s="20"/>
      <c r="R6" s="20">
        <v>0</v>
      </c>
      <c r="S6" s="20"/>
      <c r="T6" s="16">
        <v>0</v>
      </c>
      <c r="U6" s="16">
        <v>0</v>
      </c>
      <c r="V6" s="16">
        <v>0</v>
      </c>
      <c r="W6" s="20">
        <v>343</v>
      </c>
      <c r="X6" s="136" t="s">
        <v>24</v>
      </c>
      <c r="Y6" s="136">
        <f t="shared" si="6"/>
        <v>0</v>
      </c>
      <c r="Z6" s="136" t="s">
        <v>24</v>
      </c>
      <c r="AA6" s="136">
        <f t="shared" si="7"/>
        <v>0</v>
      </c>
      <c r="AB6" s="10" t="s">
        <v>25</v>
      </c>
      <c r="AC6" s="10">
        <f t="shared" si="8"/>
        <v>3025</v>
      </c>
      <c r="AD6" s="10" t="s">
        <v>24</v>
      </c>
      <c r="AE6" s="10">
        <f t="shared" si="9"/>
        <v>0</v>
      </c>
      <c r="AF6" s="10">
        <v>5</v>
      </c>
      <c r="AG6" s="10">
        <v>1</v>
      </c>
      <c r="AH6" s="21">
        <v>0</v>
      </c>
      <c r="AI6" s="21">
        <f>B6-P6-R6</f>
        <v>0</v>
      </c>
      <c r="AJ6" s="22">
        <f t="shared" si="10"/>
        <v>0</v>
      </c>
      <c r="AK6" s="22">
        <f t="shared" si="11"/>
        <v>0</v>
      </c>
      <c r="AL6" s="22">
        <f t="shared" si="12"/>
        <v>0</v>
      </c>
      <c r="AM6" s="22">
        <f t="shared" si="13"/>
        <v>0</v>
      </c>
      <c r="AN6" s="10" t="s">
        <v>24</v>
      </c>
      <c r="AO6" s="10">
        <f t="shared" si="14"/>
        <v>0</v>
      </c>
      <c r="AP6" s="10" t="s">
        <v>24</v>
      </c>
      <c r="AQ6" s="10">
        <f t="shared" si="15"/>
        <v>0</v>
      </c>
      <c r="AR6" s="107">
        <v>0</v>
      </c>
      <c r="AS6" s="107">
        <v>0</v>
      </c>
      <c r="AT6" s="107">
        <f t="shared" si="16"/>
        <v>0</v>
      </c>
      <c r="AU6" s="107">
        <v>0</v>
      </c>
      <c r="AV6" s="107"/>
      <c r="AW6" s="107">
        <v>0</v>
      </c>
      <c r="AX6" s="107">
        <v>0</v>
      </c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</row>
    <row r="7" spans="1:367" s="74" customFormat="1" ht="15" customHeight="1" x14ac:dyDescent="0.25">
      <c r="A7" s="40" t="s">
        <v>116</v>
      </c>
      <c r="B7" s="18">
        <v>345</v>
      </c>
      <c r="C7" s="18">
        <v>4.5</v>
      </c>
      <c r="D7" s="18"/>
      <c r="E7" s="18" t="s">
        <v>158</v>
      </c>
      <c r="F7" s="19" t="s">
        <v>25</v>
      </c>
      <c r="G7" s="19">
        <f t="shared" si="0"/>
        <v>1552.5</v>
      </c>
      <c r="H7" s="19" t="s">
        <v>24</v>
      </c>
      <c r="I7" s="19">
        <f t="shared" si="1"/>
        <v>0</v>
      </c>
      <c r="J7" s="19" t="s">
        <v>24</v>
      </c>
      <c r="K7" s="19">
        <f t="shared" si="2"/>
        <v>0</v>
      </c>
      <c r="L7" s="19" t="s">
        <v>24</v>
      </c>
      <c r="M7" s="19">
        <f t="shared" si="3"/>
        <v>0</v>
      </c>
      <c r="N7" s="20">
        <f t="shared" si="4"/>
        <v>1</v>
      </c>
      <c r="O7" s="20">
        <f t="shared" si="5"/>
        <v>345</v>
      </c>
      <c r="P7" s="20">
        <v>0</v>
      </c>
      <c r="Q7" s="20"/>
      <c r="R7" s="20">
        <v>345</v>
      </c>
      <c r="S7" s="20">
        <v>0</v>
      </c>
      <c r="T7" s="16">
        <v>0</v>
      </c>
      <c r="U7" s="16">
        <v>0</v>
      </c>
      <c r="V7" s="16">
        <v>0</v>
      </c>
      <c r="W7" s="20">
        <v>222</v>
      </c>
      <c r="X7" s="136" t="s">
        <v>24</v>
      </c>
      <c r="Y7" s="136">
        <f t="shared" si="6"/>
        <v>0</v>
      </c>
      <c r="Z7" s="136" t="s">
        <v>24</v>
      </c>
      <c r="AA7" s="136">
        <f t="shared" si="7"/>
        <v>0</v>
      </c>
      <c r="AB7" s="10" t="s">
        <v>24</v>
      </c>
      <c r="AC7" s="10">
        <f t="shared" si="8"/>
        <v>0</v>
      </c>
      <c r="AD7" s="10" t="s">
        <v>24</v>
      </c>
      <c r="AE7" s="10">
        <f t="shared" si="9"/>
        <v>0</v>
      </c>
      <c r="AF7" s="10">
        <v>0</v>
      </c>
      <c r="AG7" s="10">
        <v>0</v>
      </c>
      <c r="AH7" s="21">
        <v>44</v>
      </c>
      <c r="AI7" s="21">
        <f>B7-P7-R7</f>
        <v>0</v>
      </c>
      <c r="AJ7" s="22">
        <f t="shared" si="10"/>
        <v>0</v>
      </c>
      <c r="AK7" s="22">
        <f t="shared" si="11"/>
        <v>0</v>
      </c>
      <c r="AL7" s="22">
        <f t="shared" si="12"/>
        <v>0</v>
      </c>
      <c r="AM7" s="22">
        <f t="shared" si="13"/>
        <v>0</v>
      </c>
      <c r="AN7" s="10" t="s">
        <v>24</v>
      </c>
      <c r="AO7" s="10">
        <f t="shared" si="14"/>
        <v>0</v>
      </c>
      <c r="AP7" s="10" t="s">
        <v>24</v>
      </c>
      <c r="AQ7" s="10">
        <f t="shared" si="15"/>
        <v>0</v>
      </c>
      <c r="AR7" s="107">
        <v>0</v>
      </c>
      <c r="AS7" s="107">
        <v>0</v>
      </c>
      <c r="AT7" s="107">
        <f t="shared" si="16"/>
        <v>0</v>
      </c>
      <c r="AU7" s="107">
        <v>0</v>
      </c>
      <c r="AV7" s="107"/>
      <c r="AW7" s="107">
        <v>0</v>
      </c>
      <c r="AX7" s="107">
        <v>0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40" t="s">
        <v>117</v>
      </c>
      <c r="B8" s="18">
        <v>128</v>
      </c>
      <c r="C8" s="18">
        <v>4.5</v>
      </c>
      <c r="D8" s="18"/>
      <c r="E8" s="18" t="s">
        <v>158</v>
      </c>
      <c r="F8" s="19" t="s">
        <v>25</v>
      </c>
      <c r="G8" s="19">
        <f t="shared" si="0"/>
        <v>576</v>
      </c>
      <c r="H8" s="19" t="s">
        <v>24</v>
      </c>
      <c r="I8" s="19">
        <f t="shared" si="1"/>
        <v>0</v>
      </c>
      <c r="J8" s="19" t="s">
        <v>24</v>
      </c>
      <c r="K8" s="19">
        <f t="shared" si="2"/>
        <v>0</v>
      </c>
      <c r="L8" s="19" t="s">
        <v>24</v>
      </c>
      <c r="M8" s="19">
        <f t="shared" si="3"/>
        <v>0</v>
      </c>
      <c r="N8" s="20">
        <f t="shared" si="4"/>
        <v>1</v>
      </c>
      <c r="O8" s="20">
        <f t="shared" si="5"/>
        <v>128</v>
      </c>
      <c r="P8" s="20">
        <v>128</v>
      </c>
      <c r="Q8" s="20"/>
      <c r="R8" s="20">
        <v>0</v>
      </c>
      <c r="S8" s="20"/>
      <c r="T8" s="16">
        <v>0</v>
      </c>
      <c r="U8" s="16">
        <v>0</v>
      </c>
      <c r="V8" s="16">
        <v>0</v>
      </c>
      <c r="W8" s="20">
        <v>0</v>
      </c>
      <c r="X8" s="136" t="s">
        <v>24</v>
      </c>
      <c r="Y8" s="136">
        <f t="shared" si="6"/>
        <v>0</v>
      </c>
      <c r="Z8" s="136" t="s">
        <v>24</v>
      </c>
      <c r="AA8" s="136">
        <f t="shared" si="7"/>
        <v>0</v>
      </c>
      <c r="AB8" s="10" t="s">
        <v>25</v>
      </c>
      <c r="AC8" s="10">
        <f t="shared" si="8"/>
        <v>576</v>
      </c>
      <c r="AD8" s="10" t="s">
        <v>24</v>
      </c>
      <c r="AE8" s="10">
        <f t="shared" si="9"/>
        <v>0</v>
      </c>
      <c r="AF8" s="10">
        <v>2</v>
      </c>
      <c r="AG8" s="10">
        <v>0</v>
      </c>
      <c r="AH8" s="21">
        <v>0</v>
      </c>
      <c r="AI8" s="21">
        <f>B8-P8-R8</f>
        <v>0</v>
      </c>
      <c r="AJ8" s="22">
        <f t="shared" si="10"/>
        <v>0</v>
      </c>
      <c r="AK8" s="22">
        <f t="shared" si="11"/>
        <v>0</v>
      </c>
      <c r="AL8" s="22">
        <f t="shared" si="12"/>
        <v>0</v>
      </c>
      <c r="AM8" s="22">
        <f t="shared" si="13"/>
        <v>0</v>
      </c>
      <c r="AN8" s="10" t="s">
        <v>24</v>
      </c>
      <c r="AO8" s="10">
        <f t="shared" si="14"/>
        <v>0</v>
      </c>
      <c r="AP8" s="10" t="s">
        <v>24</v>
      </c>
      <c r="AQ8" s="10">
        <f t="shared" si="15"/>
        <v>0</v>
      </c>
      <c r="AR8" s="107">
        <v>0</v>
      </c>
      <c r="AS8" s="107">
        <v>0</v>
      </c>
      <c r="AT8" s="107">
        <f t="shared" si="16"/>
        <v>0</v>
      </c>
      <c r="AU8" s="107">
        <v>0</v>
      </c>
      <c r="AV8" s="107"/>
      <c r="AW8" s="107">
        <v>0</v>
      </c>
      <c r="AX8" s="107"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40" t="s">
        <v>117</v>
      </c>
      <c r="B9" s="18">
        <v>238</v>
      </c>
      <c r="C9" s="18">
        <v>4</v>
      </c>
      <c r="D9" s="18"/>
      <c r="E9" s="18" t="s">
        <v>158</v>
      </c>
      <c r="F9" s="19" t="s">
        <v>25</v>
      </c>
      <c r="G9" s="19">
        <f t="shared" si="0"/>
        <v>0</v>
      </c>
      <c r="H9" s="19" t="s">
        <v>24</v>
      </c>
      <c r="I9" s="19">
        <f t="shared" si="1"/>
        <v>0</v>
      </c>
      <c r="J9" s="19" t="s">
        <v>24</v>
      </c>
      <c r="K9" s="19">
        <f t="shared" si="2"/>
        <v>0</v>
      </c>
      <c r="L9" s="19" t="s">
        <v>24</v>
      </c>
      <c r="M9" s="19">
        <f t="shared" si="3"/>
        <v>0</v>
      </c>
      <c r="N9" s="20">
        <f t="shared" si="4"/>
        <v>1</v>
      </c>
      <c r="O9" s="20">
        <f t="shared" si="5"/>
        <v>0</v>
      </c>
      <c r="P9" s="20">
        <v>0</v>
      </c>
      <c r="Q9" s="20"/>
      <c r="R9" s="20">
        <v>0</v>
      </c>
      <c r="S9" s="20"/>
      <c r="T9" s="16">
        <v>0</v>
      </c>
      <c r="U9" s="16">
        <v>0</v>
      </c>
      <c r="V9" s="16">
        <v>0</v>
      </c>
      <c r="W9" s="20">
        <v>0</v>
      </c>
      <c r="X9" s="136" t="s">
        <v>24</v>
      </c>
      <c r="Y9" s="136">
        <f t="shared" si="6"/>
        <v>0</v>
      </c>
      <c r="Z9" s="136" t="s">
        <v>24</v>
      </c>
      <c r="AA9" s="136">
        <f t="shared" si="7"/>
        <v>0</v>
      </c>
      <c r="AB9" s="10" t="s">
        <v>25</v>
      </c>
      <c r="AC9" s="10">
        <f t="shared" si="8"/>
        <v>952</v>
      </c>
      <c r="AD9" s="10" t="s">
        <v>24</v>
      </c>
      <c r="AE9" s="10">
        <f t="shared" si="9"/>
        <v>0</v>
      </c>
      <c r="AF9" s="10">
        <v>6</v>
      </c>
      <c r="AG9" s="10">
        <v>0</v>
      </c>
      <c r="AH9" s="21">
        <v>0</v>
      </c>
      <c r="AI9" s="21">
        <v>238</v>
      </c>
      <c r="AJ9" s="22">
        <f t="shared" si="10"/>
        <v>952</v>
      </c>
      <c r="AK9" s="22">
        <f t="shared" si="11"/>
        <v>0</v>
      </c>
      <c r="AL9" s="22">
        <f t="shared" si="12"/>
        <v>0</v>
      </c>
      <c r="AM9" s="22">
        <f t="shared" si="13"/>
        <v>238</v>
      </c>
      <c r="AN9" s="10" t="s">
        <v>24</v>
      </c>
      <c r="AO9" s="10">
        <f t="shared" si="14"/>
        <v>0</v>
      </c>
      <c r="AP9" s="10" t="s">
        <v>24</v>
      </c>
      <c r="AQ9" s="10">
        <f t="shared" si="15"/>
        <v>0</v>
      </c>
      <c r="AR9" s="107">
        <v>0</v>
      </c>
      <c r="AS9" s="107">
        <v>0</v>
      </c>
      <c r="AT9" s="107">
        <f t="shared" si="16"/>
        <v>0</v>
      </c>
      <c r="AU9" s="107">
        <v>229</v>
      </c>
      <c r="AV9" s="107">
        <v>24</v>
      </c>
      <c r="AW9" s="107">
        <v>0</v>
      </c>
      <c r="AX9" s="107">
        <v>0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40" t="s">
        <v>118</v>
      </c>
      <c r="B10" s="18">
        <v>30</v>
      </c>
      <c r="C10" s="18">
        <v>4</v>
      </c>
      <c r="D10" s="18"/>
      <c r="E10" s="18" t="s">
        <v>158</v>
      </c>
      <c r="F10" s="19" t="s">
        <v>25</v>
      </c>
      <c r="G10" s="19">
        <f t="shared" si="0"/>
        <v>0</v>
      </c>
      <c r="H10" s="19" t="s">
        <v>24</v>
      </c>
      <c r="I10" s="19">
        <f t="shared" si="1"/>
        <v>0</v>
      </c>
      <c r="J10" s="19" t="s">
        <v>24</v>
      </c>
      <c r="K10" s="19">
        <f t="shared" si="2"/>
        <v>0</v>
      </c>
      <c r="L10" s="19" t="s">
        <v>24</v>
      </c>
      <c r="M10" s="19">
        <f t="shared" si="3"/>
        <v>0</v>
      </c>
      <c r="N10" s="20">
        <f t="shared" si="4"/>
        <v>1</v>
      </c>
      <c r="O10" s="20">
        <f t="shared" si="5"/>
        <v>0</v>
      </c>
      <c r="P10" s="20">
        <v>0</v>
      </c>
      <c r="Q10" s="20"/>
      <c r="R10" s="20">
        <v>0</v>
      </c>
      <c r="S10" s="20"/>
      <c r="T10" s="16">
        <v>0</v>
      </c>
      <c r="U10" s="16">
        <v>0</v>
      </c>
      <c r="V10" s="16">
        <v>0</v>
      </c>
      <c r="W10" s="20">
        <v>16</v>
      </c>
      <c r="X10" s="136" t="s">
        <v>24</v>
      </c>
      <c r="Y10" s="136">
        <f t="shared" si="6"/>
        <v>0</v>
      </c>
      <c r="Z10" s="136" t="s">
        <v>24</v>
      </c>
      <c r="AA10" s="136">
        <f t="shared" si="7"/>
        <v>0</v>
      </c>
      <c r="AB10" s="10" t="s">
        <v>25</v>
      </c>
      <c r="AC10" s="10">
        <f t="shared" si="8"/>
        <v>120</v>
      </c>
      <c r="AD10" s="10" t="s">
        <v>24</v>
      </c>
      <c r="AE10" s="10">
        <f t="shared" si="9"/>
        <v>0</v>
      </c>
      <c r="AF10" s="10">
        <v>1</v>
      </c>
      <c r="AG10" s="10">
        <v>0</v>
      </c>
      <c r="AH10" s="21">
        <v>0</v>
      </c>
      <c r="AI10" s="21">
        <f>B10-P10-R10</f>
        <v>30</v>
      </c>
      <c r="AJ10" s="22">
        <f t="shared" si="10"/>
        <v>120</v>
      </c>
      <c r="AK10" s="22">
        <f t="shared" si="11"/>
        <v>0</v>
      </c>
      <c r="AL10" s="22">
        <f t="shared" si="12"/>
        <v>0</v>
      </c>
      <c r="AM10" s="22">
        <f t="shared" si="13"/>
        <v>30</v>
      </c>
      <c r="AN10" s="10" t="s">
        <v>24</v>
      </c>
      <c r="AO10" s="10">
        <f t="shared" si="14"/>
        <v>0</v>
      </c>
      <c r="AP10" s="10" t="s">
        <v>24</v>
      </c>
      <c r="AQ10" s="10">
        <f t="shared" si="15"/>
        <v>0</v>
      </c>
      <c r="AR10" s="107">
        <v>0</v>
      </c>
      <c r="AS10" s="107">
        <v>0</v>
      </c>
      <c r="AT10" s="107">
        <f t="shared" si="16"/>
        <v>0</v>
      </c>
      <c r="AU10" s="107">
        <v>0</v>
      </c>
      <c r="AV10" s="107"/>
      <c r="AW10" s="107">
        <v>0</v>
      </c>
      <c r="AX10" s="107"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74" customFormat="1" ht="15" customHeight="1" x14ac:dyDescent="0.25">
      <c r="A11" s="40" t="s">
        <v>119</v>
      </c>
      <c r="B11" s="18">
        <v>41</v>
      </c>
      <c r="C11" s="18">
        <v>3.5</v>
      </c>
      <c r="D11" s="18"/>
      <c r="E11" s="18" t="s">
        <v>158</v>
      </c>
      <c r="F11" s="19" t="s">
        <v>25</v>
      </c>
      <c r="G11" s="19">
        <f t="shared" si="0"/>
        <v>143.5</v>
      </c>
      <c r="H11" s="19" t="s">
        <v>24</v>
      </c>
      <c r="I11" s="19">
        <f t="shared" si="1"/>
        <v>0</v>
      </c>
      <c r="J11" s="19" t="s">
        <v>24</v>
      </c>
      <c r="K11" s="19">
        <f t="shared" si="2"/>
        <v>0</v>
      </c>
      <c r="L11" s="19" t="s">
        <v>24</v>
      </c>
      <c r="M11" s="19">
        <f t="shared" si="3"/>
        <v>0</v>
      </c>
      <c r="N11" s="20">
        <f t="shared" si="4"/>
        <v>1</v>
      </c>
      <c r="O11" s="20">
        <f t="shared" si="5"/>
        <v>41</v>
      </c>
      <c r="P11" s="20">
        <v>41</v>
      </c>
      <c r="Q11" s="20"/>
      <c r="R11" s="20">
        <v>0</v>
      </c>
      <c r="S11" s="20"/>
      <c r="T11" s="16">
        <v>0</v>
      </c>
      <c r="U11" s="16">
        <v>0</v>
      </c>
      <c r="V11" s="16">
        <v>0</v>
      </c>
      <c r="W11" s="20">
        <v>0</v>
      </c>
      <c r="X11" s="136" t="s">
        <v>24</v>
      </c>
      <c r="Y11" s="136">
        <f t="shared" si="6"/>
        <v>0</v>
      </c>
      <c r="Z11" s="136" t="s">
        <v>24</v>
      </c>
      <c r="AA11" s="136">
        <f t="shared" si="7"/>
        <v>0</v>
      </c>
      <c r="AB11" s="10" t="s">
        <v>25</v>
      </c>
      <c r="AC11" s="10">
        <f t="shared" si="8"/>
        <v>143.5</v>
      </c>
      <c r="AD11" s="10" t="s">
        <v>24</v>
      </c>
      <c r="AE11" s="10">
        <f t="shared" si="9"/>
        <v>0</v>
      </c>
      <c r="AF11" s="10">
        <v>2</v>
      </c>
      <c r="AG11" s="10">
        <v>0</v>
      </c>
      <c r="AH11" s="21">
        <v>0</v>
      </c>
      <c r="AI11" s="21">
        <f>B11-P11-R11</f>
        <v>0</v>
      </c>
      <c r="AJ11" s="22">
        <f t="shared" si="10"/>
        <v>0</v>
      </c>
      <c r="AK11" s="22">
        <f t="shared" si="11"/>
        <v>0</v>
      </c>
      <c r="AL11" s="22">
        <f t="shared" si="12"/>
        <v>0</v>
      </c>
      <c r="AM11" s="22">
        <f t="shared" si="13"/>
        <v>0</v>
      </c>
      <c r="AN11" s="10" t="s">
        <v>24</v>
      </c>
      <c r="AO11" s="10">
        <f t="shared" si="14"/>
        <v>0</v>
      </c>
      <c r="AP11" s="10" t="s">
        <v>24</v>
      </c>
      <c r="AQ11" s="10">
        <f t="shared" si="15"/>
        <v>0</v>
      </c>
      <c r="AR11" s="107">
        <v>0</v>
      </c>
      <c r="AS11" s="107">
        <v>0</v>
      </c>
      <c r="AT11" s="107">
        <f t="shared" si="16"/>
        <v>0</v>
      </c>
      <c r="AU11" s="107">
        <v>0</v>
      </c>
      <c r="AV11" s="107"/>
      <c r="AW11" s="107">
        <v>0</v>
      </c>
      <c r="AX11" s="107">
        <v>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74" customFormat="1" ht="30" customHeight="1" x14ac:dyDescent="0.25">
      <c r="A12" s="98" t="s">
        <v>181</v>
      </c>
      <c r="B12" s="18"/>
      <c r="C12" s="18"/>
      <c r="D12" s="18"/>
      <c r="E12" s="18"/>
      <c r="F12" s="19"/>
      <c r="G12" s="19"/>
      <c r="H12" s="19"/>
      <c r="I12" s="19"/>
      <c r="J12" s="19"/>
      <c r="K12" s="19"/>
      <c r="L12" s="19"/>
      <c r="M12" s="19"/>
      <c r="N12" s="20"/>
      <c r="O12" s="20"/>
      <c r="P12" s="20">
        <v>104</v>
      </c>
      <c r="Q12" s="20"/>
      <c r="R12" s="20">
        <v>2555</v>
      </c>
      <c r="S12" s="20">
        <v>1</v>
      </c>
      <c r="T12" s="16">
        <v>0</v>
      </c>
      <c r="U12" s="16">
        <v>0</v>
      </c>
      <c r="V12" s="16">
        <v>0</v>
      </c>
      <c r="W12" s="20"/>
      <c r="X12" s="136"/>
      <c r="Y12" s="136"/>
      <c r="Z12" s="136"/>
      <c r="AA12" s="136"/>
      <c r="AB12" s="10"/>
      <c r="AC12" s="10"/>
      <c r="AD12" s="10"/>
      <c r="AE12" s="10"/>
      <c r="AF12" s="10"/>
      <c r="AG12" s="10"/>
      <c r="AH12" s="21"/>
      <c r="AI12" s="21"/>
      <c r="AJ12" s="22"/>
      <c r="AK12" s="22"/>
      <c r="AL12" s="22"/>
      <c r="AM12" s="22"/>
      <c r="AN12" s="10"/>
      <c r="AO12" s="10"/>
      <c r="AP12" s="10"/>
      <c r="AQ12" s="10"/>
      <c r="AR12" s="107"/>
      <c r="AS12" s="107"/>
      <c r="AT12" s="107"/>
      <c r="AU12" s="107">
        <v>0</v>
      </c>
      <c r="AV12" s="107"/>
      <c r="AW12" s="107">
        <v>0</v>
      </c>
      <c r="AX12" s="107">
        <v>0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s="74" customFormat="1" ht="15" customHeight="1" x14ac:dyDescent="0.25">
      <c r="A13" s="23" t="s">
        <v>30</v>
      </c>
      <c r="B13" s="24"/>
      <c r="C13" s="24"/>
      <c r="D13" s="24"/>
      <c r="E13" s="24"/>
      <c r="F13" s="24">
        <f>SUM(G3:G11)</f>
        <v>5869</v>
      </c>
      <c r="G13" s="24"/>
      <c r="H13" s="24">
        <f>SUM(I3:I11)</f>
        <v>0</v>
      </c>
      <c r="I13" s="24"/>
      <c r="J13" s="24">
        <f>SUM(K3:K11)</f>
        <v>0</v>
      </c>
      <c r="K13" s="24"/>
      <c r="L13" s="24">
        <f>SUM(M3:M11)</f>
        <v>0</v>
      </c>
      <c r="M13" s="24"/>
      <c r="N13" s="25">
        <f>SUM(O3:O11)</f>
        <v>1262</v>
      </c>
      <c r="O13" s="24"/>
      <c r="P13" s="25">
        <f t="shared" ref="P13:V13" si="17">SUM(P3:P12)</f>
        <v>1833</v>
      </c>
      <c r="Q13" s="25">
        <f>(306-AV13)</f>
        <v>282</v>
      </c>
      <c r="R13" s="25">
        <f t="shared" si="17"/>
        <v>2945</v>
      </c>
      <c r="S13" s="25">
        <f t="shared" si="17"/>
        <v>2</v>
      </c>
      <c r="T13" s="25">
        <f t="shared" si="17"/>
        <v>0</v>
      </c>
      <c r="U13" s="25">
        <f>SUM(U3:U12)</f>
        <v>0</v>
      </c>
      <c r="V13" s="25">
        <f t="shared" si="17"/>
        <v>0</v>
      </c>
      <c r="W13" s="25">
        <f>SUM(W3:W11)</f>
        <v>697</v>
      </c>
      <c r="X13" s="25">
        <f>SUM(Y3:Y11)</f>
        <v>0</v>
      </c>
      <c r="Y13" s="25"/>
      <c r="Z13" s="25">
        <f>SUM(AA3:AA11)</f>
        <v>0</v>
      </c>
      <c r="AA13" s="25"/>
      <c r="AB13" s="24">
        <f>SUM(AC3:AC11)</f>
        <v>5388.5</v>
      </c>
      <c r="AC13" s="24"/>
      <c r="AD13" s="25">
        <f>SUM(AE3:AE11)</f>
        <v>0</v>
      </c>
      <c r="AE13" s="24"/>
      <c r="AF13" s="37">
        <f>SUM(AF3:AF11)</f>
        <v>45</v>
      </c>
      <c r="AG13" s="37">
        <f>SUM(AG3:AG11)</f>
        <v>1</v>
      </c>
      <c r="AH13" s="25">
        <f>SUM(AH3:AH11)</f>
        <v>801</v>
      </c>
      <c r="AI13" s="24"/>
      <c r="AJ13" s="25">
        <f>SUM(AJ3:AJ11)</f>
        <v>1072</v>
      </c>
      <c r="AK13" s="25">
        <f>SUM(AK3:AK11)</f>
        <v>0</v>
      </c>
      <c r="AL13" s="25">
        <f>SUM(AL3:AL11)</f>
        <v>0</v>
      </c>
      <c r="AM13" s="25">
        <f>SUM(AM3:AM11)</f>
        <v>693.5</v>
      </c>
      <c r="AN13" s="25">
        <f>SUM(AO3:AO11)</f>
        <v>5106</v>
      </c>
      <c r="AO13" s="25"/>
      <c r="AP13" s="25">
        <f>SUM(AQ3:AQ11)</f>
        <v>5106</v>
      </c>
      <c r="AQ13" s="24"/>
      <c r="AR13" s="181">
        <f>SUM(AS3:AS11)</f>
        <v>1444</v>
      </c>
      <c r="AS13" s="181"/>
      <c r="AT13" s="71">
        <f>SUM(AT3:AT11)</f>
        <v>2888</v>
      </c>
      <c r="AU13" s="25">
        <f>SUM(AU3:AU12)</f>
        <v>229</v>
      </c>
      <c r="AV13" s="145">
        <f>SUM(AV3:AV12)</f>
        <v>24</v>
      </c>
      <c r="AW13" s="25">
        <f>SUM(AW3:AW12)</f>
        <v>0</v>
      </c>
      <c r="AX13" s="25">
        <f>SUM(AX3:AX12)</f>
        <v>0</v>
      </c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</row>
    <row r="14" spans="1:367" s="74" customFormat="1" ht="15" customHeight="1" x14ac:dyDescent="0.25">
      <c r="A14" s="23" t="s">
        <v>31</v>
      </c>
      <c r="B14" s="30"/>
      <c r="C14" s="30"/>
      <c r="D14" s="30"/>
      <c r="E14" s="30"/>
      <c r="F14" s="30" t="s">
        <v>32</v>
      </c>
      <c r="G14" s="30"/>
      <c r="H14" s="30" t="s">
        <v>32</v>
      </c>
      <c r="I14" s="30"/>
      <c r="J14" s="30" t="s">
        <v>32</v>
      </c>
      <c r="K14" s="30"/>
      <c r="L14" s="30" t="s">
        <v>32</v>
      </c>
      <c r="M14" s="30"/>
      <c r="N14" s="30" t="s">
        <v>32</v>
      </c>
      <c r="O14" s="30"/>
      <c r="P14" s="30" t="s">
        <v>33</v>
      </c>
      <c r="Q14" s="30" t="s">
        <v>33</v>
      </c>
      <c r="R14" s="30" t="s">
        <v>33</v>
      </c>
      <c r="S14" s="30" t="s">
        <v>225</v>
      </c>
      <c r="T14" s="30" t="s">
        <v>33</v>
      </c>
      <c r="U14" s="30" t="s">
        <v>33</v>
      </c>
      <c r="V14" s="30" t="s">
        <v>225</v>
      </c>
      <c r="W14" s="30" t="s">
        <v>33</v>
      </c>
      <c r="X14" s="30" t="s">
        <v>32</v>
      </c>
      <c r="Y14" s="30"/>
      <c r="Z14" s="30" t="s">
        <v>32</v>
      </c>
      <c r="AA14" s="30"/>
      <c r="AB14" s="30" t="s">
        <v>32</v>
      </c>
      <c r="AC14" s="30"/>
      <c r="AD14" s="30" t="s">
        <v>32</v>
      </c>
      <c r="AE14" s="30"/>
      <c r="AF14" s="30" t="s">
        <v>34</v>
      </c>
      <c r="AG14" s="30" t="s">
        <v>34</v>
      </c>
      <c r="AH14" s="30" t="s">
        <v>33</v>
      </c>
      <c r="AI14" s="30"/>
      <c r="AJ14" s="30" t="s">
        <v>32</v>
      </c>
      <c r="AK14" s="30" t="s">
        <v>32</v>
      </c>
      <c r="AL14" s="30" t="s">
        <v>32</v>
      </c>
      <c r="AM14" s="30" t="s">
        <v>32</v>
      </c>
      <c r="AN14" s="30" t="s">
        <v>32</v>
      </c>
      <c r="AO14" s="30"/>
      <c r="AP14" s="30" t="s">
        <v>32</v>
      </c>
      <c r="AQ14" s="30"/>
      <c r="AR14" s="166" t="s">
        <v>33</v>
      </c>
      <c r="AS14" s="166"/>
      <c r="AT14" s="30" t="s">
        <v>32</v>
      </c>
      <c r="AU14" s="30" t="s">
        <v>33</v>
      </c>
      <c r="AV14" s="77" t="s">
        <v>33</v>
      </c>
      <c r="AW14" s="30" t="s">
        <v>33</v>
      </c>
      <c r="AX14" s="30" t="s">
        <v>225</v>
      </c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</row>
    <row r="15" spans="1:367" s="74" customFormat="1" ht="15" customHeight="1" x14ac:dyDescent="0.25">
      <c r="A15" s="31" t="s">
        <v>35</v>
      </c>
      <c r="B15" s="32"/>
      <c r="C15" s="32"/>
      <c r="D15" s="32"/>
      <c r="E15" s="32"/>
      <c r="F15" s="32">
        <f>F13*'Ceny jednostkowe_do ukrycia'!D3</f>
        <v>0</v>
      </c>
      <c r="G15" s="32"/>
      <c r="H15" s="32">
        <f>H13*'Ceny jednostkowe_do ukrycia'!E3</f>
        <v>0</v>
      </c>
      <c r="I15" s="32"/>
      <c r="J15" s="32">
        <f>J13*'Ceny jednostkowe_do ukrycia'!F3</f>
        <v>0</v>
      </c>
      <c r="K15" s="32"/>
      <c r="L15" s="32">
        <f>L13*'Ceny jednostkowe_do ukrycia'!G3</f>
        <v>0</v>
      </c>
      <c r="M15" s="32"/>
      <c r="N15" s="32">
        <f>N13*'Ceny jednostkowe_do ukrycia'!H3</f>
        <v>0</v>
      </c>
      <c r="O15" s="32"/>
      <c r="P15" s="32">
        <f>P13*'Ceny jednostkowe_do ukrycia'!I3</f>
        <v>0</v>
      </c>
      <c r="Q15" s="32">
        <f>Q13*'Ceny jednostkowe_do ukrycia'!J3</f>
        <v>0</v>
      </c>
      <c r="R15" s="32">
        <f>R13*'Ceny jednostkowe_do ukrycia'!K3</f>
        <v>0</v>
      </c>
      <c r="S15" s="32">
        <f>S13*'Ceny jednostkowe_do ukrycia'!L3</f>
        <v>0</v>
      </c>
      <c r="T15" s="32">
        <f>T13*'Ceny jednostkowe_do ukrycia'!M3</f>
        <v>0</v>
      </c>
      <c r="U15" s="32">
        <f>U13*'Ceny jednostkowe_do ukrycia'!N3</f>
        <v>0</v>
      </c>
      <c r="V15" s="32">
        <f>V13*'Ceny jednostkowe_do ukrycia'!O3</f>
        <v>0</v>
      </c>
      <c r="W15" s="32">
        <f>W13*'Ceny jednostkowe_do ukrycia'!P3</f>
        <v>0</v>
      </c>
      <c r="X15" s="32">
        <f>X13*'Ceny jednostkowe_do ukrycia'!Q3</f>
        <v>0</v>
      </c>
      <c r="Y15" s="32"/>
      <c r="Z15" s="32">
        <f>Z13*'Ceny jednostkowe_do ukrycia'!R3</f>
        <v>0</v>
      </c>
      <c r="AA15" s="32"/>
      <c r="AB15" s="32">
        <f>AB13*'Ceny jednostkowe_do ukrycia'!S3</f>
        <v>0</v>
      </c>
      <c r="AC15" s="32"/>
      <c r="AD15" s="32">
        <f>AD13*'Ceny jednostkowe_do ukrycia'!T3</f>
        <v>0</v>
      </c>
      <c r="AE15" s="32"/>
      <c r="AF15" s="32">
        <f>AF13*'Ceny jednostkowe_do ukrycia'!U3</f>
        <v>0</v>
      </c>
      <c r="AG15" s="32">
        <f>AG13*'Ceny jednostkowe_do ukrycia'!V3</f>
        <v>0</v>
      </c>
      <c r="AH15" s="32">
        <f>AH13*'Ceny jednostkowe_do ukrycia'!W3</f>
        <v>0</v>
      </c>
      <c r="AI15" s="32"/>
      <c r="AJ15" s="32">
        <f>AJ13*'Ceny jednostkowe_do ukrycia'!Z3</f>
        <v>0</v>
      </c>
      <c r="AK15" s="32">
        <f>AK13*'Ceny jednostkowe_do ukrycia'!AA3</f>
        <v>0</v>
      </c>
      <c r="AL15" s="32">
        <f>AL13*'Ceny jednostkowe_do ukrycia'!AB3</f>
        <v>0</v>
      </c>
      <c r="AM15" s="32">
        <f>AM13*'Ceny jednostkowe_do ukrycia'!AC3</f>
        <v>0</v>
      </c>
      <c r="AN15" s="32">
        <f>AN13*'Ceny jednostkowe_do ukrycia'!AD3</f>
        <v>0</v>
      </c>
      <c r="AO15" s="32"/>
      <c r="AP15" s="32">
        <f>AP13*'Ceny jednostkowe_do ukrycia'!AE3</f>
        <v>0</v>
      </c>
      <c r="AQ15" s="32"/>
      <c r="AR15" s="164">
        <f>AR13*'Ceny jednostkowe_do ukrycia'!AF3</f>
        <v>0</v>
      </c>
      <c r="AS15" s="164"/>
      <c r="AT15" s="32">
        <f>AT13*'Ceny jednostkowe_do ukrycia'!$AH$3</f>
        <v>0</v>
      </c>
      <c r="AU15" s="32">
        <f>AU13*'Ceny jednostkowe_do ukrycia'!AI3</f>
        <v>0</v>
      </c>
      <c r="AV15" s="32">
        <f>AV13*'Ceny jednostkowe_do ukrycia'!AJ3</f>
        <v>0</v>
      </c>
      <c r="AW15" s="32">
        <f>AW13*'Ceny jednostkowe_do ukrycia'!AK3</f>
        <v>0</v>
      </c>
      <c r="AX15" s="32">
        <f>AX13*'Ceny jednostkowe_do ukrycia'!AL3</f>
        <v>0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s="33" customFormat="1" ht="15" customHeight="1" x14ac:dyDescent="0.25">
      <c r="A16" s="33" t="s">
        <v>176</v>
      </c>
      <c r="Y16" s="33">
        <f>Y3</f>
        <v>0</v>
      </c>
      <c r="AA16" s="33">
        <f>AA3</f>
        <v>0</v>
      </c>
      <c r="AO16" s="33">
        <f>AO3</f>
        <v>5106</v>
      </c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</row>
    <row r="17" spans="1:367" s="33" customFormat="1" ht="15" customHeight="1" x14ac:dyDescent="0.25">
      <c r="A17" s="33" t="s">
        <v>177</v>
      </c>
      <c r="B17" s="33">
        <f>B3</f>
        <v>851</v>
      </c>
      <c r="G17" s="33">
        <f>G3</f>
        <v>0</v>
      </c>
      <c r="I17" s="33">
        <f>I3</f>
        <v>0</v>
      </c>
      <c r="K17" s="33">
        <f>K3</f>
        <v>0</v>
      </c>
      <c r="O17" s="33">
        <f t="shared" ref="O17:AO17" si="18">O3</f>
        <v>0</v>
      </c>
      <c r="P17" s="33">
        <f t="shared" si="18"/>
        <v>812</v>
      </c>
      <c r="R17" s="33">
        <f t="shared" si="18"/>
        <v>45</v>
      </c>
      <c r="W17" s="33">
        <f t="shared" si="18"/>
        <v>116</v>
      </c>
      <c r="Y17" s="33">
        <f t="shared" ref="Y17" si="19">Y3</f>
        <v>0</v>
      </c>
      <c r="AA17" s="33">
        <f t="shared" ref="AA17" si="20">AA3</f>
        <v>0</v>
      </c>
      <c r="AC17" s="33">
        <f t="shared" si="18"/>
        <v>0</v>
      </c>
      <c r="AE17" s="33">
        <f t="shared" si="18"/>
        <v>0</v>
      </c>
      <c r="AF17" s="33">
        <f t="shared" si="18"/>
        <v>27</v>
      </c>
      <c r="AG17" s="33">
        <f t="shared" si="18"/>
        <v>0</v>
      </c>
      <c r="AH17" s="33">
        <f t="shared" si="18"/>
        <v>757</v>
      </c>
      <c r="AJ17" s="33">
        <f t="shared" si="18"/>
        <v>0</v>
      </c>
      <c r="AK17" s="33">
        <f t="shared" si="18"/>
        <v>0</v>
      </c>
      <c r="AL17" s="33">
        <f t="shared" si="18"/>
        <v>0</v>
      </c>
      <c r="AM17" s="33">
        <f t="shared" si="18"/>
        <v>425.5</v>
      </c>
      <c r="AO17" s="33">
        <f t="shared" si="18"/>
        <v>5106</v>
      </c>
      <c r="AS17" s="33">
        <f>AS3</f>
        <v>1444</v>
      </c>
      <c r="AT17" s="33">
        <f>AT3</f>
        <v>2888</v>
      </c>
      <c r="AU17" s="33">
        <f t="shared" ref="AU17:AW17" si="21">AU3</f>
        <v>0</v>
      </c>
      <c r="AW17" s="33">
        <f t="shared" si="21"/>
        <v>0</v>
      </c>
      <c r="AX17" s="33">
        <f t="shared" ref="AX17" si="22">AX3</f>
        <v>0</v>
      </c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</row>
    <row r="18" spans="1:367" s="33" customFormat="1" ht="15" customHeight="1" x14ac:dyDescent="0.25">
      <c r="A18" s="33" t="s">
        <v>178</v>
      </c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</row>
    <row r="19" spans="1:367" ht="15" customHeight="1" x14ac:dyDescent="0.25">
      <c r="A19" s="33" t="s">
        <v>179</v>
      </c>
      <c r="B19" s="33">
        <f t="shared" ref="B19" si="23">SUM(B4:B11)</f>
        <v>1530</v>
      </c>
      <c r="C19" s="33"/>
      <c r="D19" s="33"/>
      <c r="E19" s="33"/>
      <c r="F19" s="33"/>
      <c r="G19" s="33">
        <f t="shared" ref="G19:AQ19" si="24">SUM(G4:G11)</f>
        <v>5869</v>
      </c>
      <c r="H19" s="33"/>
      <c r="I19" s="33">
        <f t="shared" si="24"/>
        <v>0</v>
      </c>
      <c r="J19" s="33"/>
      <c r="K19" s="33">
        <f t="shared" si="24"/>
        <v>0</v>
      </c>
      <c r="L19" s="33"/>
      <c r="M19" s="33">
        <f t="shared" si="24"/>
        <v>0</v>
      </c>
      <c r="N19" s="33"/>
      <c r="O19" s="33">
        <f t="shared" si="24"/>
        <v>1262</v>
      </c>
      <c r="P19" s="33">
        <f t="shared" si="24"/>
        <v>917</v>
      </c>
      <c r="Q19" s="33"/>
      <c r="R19" s="33">
        <f t="shared" si="24"/>
        <v>345</v>
      </c>
      <c r="S19" s="33"/>
      <c r="T19" s="33"/>
      <c r="U19" s="33"/>
      <c r="V19" s="33"/>
      <c r="W19" s="33">
        <f t="shared" si="24"/>
        <v>581</v>
      </c>
      <c r="X19" s="33"/>
      <c r="Y19" s="33">
        <f t="shared" ref="Y19:AA19" si="25">SUM(Y4:Y11)</f>
        <v>0</v>
      </c>
      <c r="Z19" s="33"/>
      <c r="AA19" s="33">
        <f t="shared" si="25"/>
        <v>0</v>
      </c>
      <c r="AB19" s="33"/>
      <c r="AC19" s="33">
        <f t="shared" si="24"/>
        <v>5388.5</v>
      </c>
      <c r="AD19" s="33"/>
      <c r="AE19" s="33">
        <f t="shared" si="24"/>
        <v>0</v>
      </c>
      <c r="AF19" s="33">
        <f t="shared" si="24"/>
        <v>18</v>
      </c>
      <c r="AG19" s="33">
        <f t="shared" si="24"/>
        <v>1</v>
      </c>
      <c r="AH19" s="33">
        <f t="shared" si="24"/>
        <v>44</v>
      </c>
      <c r="AI19" s="33"/>
      <c r="AJ19" s="33">
        <f t="shared" si="24"/>
        <v>1072</v>
      </c>
      <c r="AK19" s="33">
        <f t="shared" si="24"/>
        <v>0</v>
      </c>
      <c r="AL19" s="33">
        <f t="shared" si="24"/>
        <v>0</v>
      </c>
      <c r="AM19" s="33">
        <f t="shared" si="24"/>
        <v>268</v>
      </c>
      <c r="AN19" s="33"/>
      <c r="AO19" s="33">
        <f t="shared" si="24"/>
        <v>0</v>
      </c>
      <c r="AP19" s="33"/>
      <c r="AQ19" s="33">
        <f t="shared" si="24"/>
        <v>0</v>
      </c>
      <c r="AR19" s="33"/>
      <c r="AS19" s="33">
        <f>SUM(AS4:AS11)</f>
        <v>0</v>
      </c>
      <c r="AT19" s="33">
        <f>SUM(AT4:AT11)</f>
        <v>0</v>
      </c>
      <c r="AU19" s="33">
        <f t="shared" ref="AU19:AW19" si="26">SUM(AU4:AU11)</f>
        <v>229</v>
      </c>
      <c r="AV19" s="33"/>
      <c r="AW19" s="33">
        <f t="shared" si="26"/>
        <v>0</v>
      </c>
      <c r="AX19" s="33">
        <f t="shared" ref="AX19" si="27">SUM(AX4:AX11)</f>
        <v>0</v>
      </c>
    </row>
    <row r="20" spans="1:367" ht="15" customHeight="1" x14ac:dyDescent="0.25"/>
    <row r="21" spans="1:367" ht="15" customHeight="1" x14ac:dyDescent="0.25"/>
    <row r="22" spans="1:367" ht="15" customHeight="1" x14ac:dyDescent="0.25"/>
    <row r="23" spans="1:367" ht="15" customHeight="1" x14ac:dyDescent="0.25"/>
    <row r="24" spans="1:367" ht="15" customHeight="1" x14ac:dyDescent="0.25"/>
    <row r="25" spans="1:367" ht="15" customHeight="1" x14ac:dyDescent="0.25"/>
    <row r="26" spans="1:367" ht="15" customHeight="1" x14ac:dyDescent="0.25"/>
    <row r="27" spans="1:367" ht="15" customHeight="1" x14ac:dyDescent="0.25"/>
    <row r="28" spans="1:367" ht="15" customHeight="1" x14ac:dyDescent="0.25"/>
    <row r="29" spans="1:367" ht="15" customHeight="1" x14ac:dyDescent="0.25"/>
    <row r="30" spans="1:367" ht="15" customHeight="1" x14ac:dyDescent="0.25"/>
    <row r="31" spans="1:367" ht="15" customHeight="1" x14ac:dyDescent="0.25"/>
    <row r="32" spans="1:36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algorithmName="SHA-512" hashValue="wBTh8j49aLqx3A0a8kqjdG0V2bwgkwpAutbR9kGwX3JvYIJC5vT9aVBpaQphKeX+DJSqvY5yrIu1iTHLRBii/A==" saltValue="Bnj4nBXo8TdTr975ddnR7g==" spinCount="100000" sheet="1" objects="1" scenarios="1"/>
  <mergeCells count="16"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  <mergeCell ref="AR15:AS15"/>
    <mergeCell ref="AR13:AS13"/>
    <mergeCell ref="AR14:AS14"/>
    <mergeCell ref="AD2:AE2"/>
    <mergeCell ref="AN2:AO2"/>
    <mergeCell ref="AP2:AQ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2"/>
  <sheetViews>
    <sheetView zoomScale="80" zoomScaleNormal="80" workbookViewId="0">
      <pane xSplit="1" topLeftCell="Q1" activePane="topRight" state="frozen"/>
      <selection activeCell="E30" sqref="E30"/>
      <selection pane="topRight" activeCell="Q23" sqref="Q23"/>
    </sheetView>
  </sheetViews>
  <sheetFormatPr defaultColWidth="13.42578125" defaultRowHeight="15" x14ac:dyDescent="0.25"/>
  <cols>
    <col min="1" max="1" width="22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s="74" customFormat="1" x14ac:dyDescent="0.25">
      <c r="A1" s="173" t="s">
        <v>241</v>
      </c>
      <c r="B1" s="174"/>
      <c r="C1" s="174"/>
      <c r="D1" s="174"/>
      <c r="E1" s="175"/>
      <c r="F1" s="178" t="s">
        <v>242</v>
      </c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B1" s="169" t="s">
        <v>243</v>
      </c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186" t="s">
        <v>19</v>
      </c>
      <c r="G2" s="187"/>
      <c r="H2" s="186" t="s">
        <v>188</v>
      </c>
      <c r="I2" s="187"/>
      <c r="J2" s="186" t="s">
        <v>189</v>
      </c>
      <c r="K2" s="187"/>
      <c r="L2" s="186" t="s">
        <v>175</v>
      </c>
      <c r="M2" s="187"/>
      <c r="N2" s="2" t="s">
        <v>10</v>
      </c>
      <c r="O2" s="2" t="s">
        <v>20</v>
      </c>
      <c r="P2" s="2" t="s">
        <v>11</v>
      </c>
      <c r="Q2" s="2" t="s">
        <v>216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224</v>
      </c>
      <c r="W2" s="2" t="s">
        <v>13</v>
      </c>
      <c r="X2" s="184" t="s">
        <v>190</v>
      </c>
      <c r="Y2" s="185"/>
      <c r="Z2" s="184" t="s">
        <v>191</v>
      </c>
      <c r="AA2" s="185"/>
      <c r="AB2" s="182" t="s">
        <v>192</v>
      </c>
      <c r="AC2" s="183"/>
      <c r="AD2" s="182" t="s">
        <v>187</v>
      </c>
      <c r="AE2" s="183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82" t="s">
        <v>193</v>
      </c>
      <c r="AO2" s="183"/>
      <c r="AP2" s="182" t="s">
        <v>194</v>
      </c>
      <c r="AQ2" s="183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223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69" customFormat="1" ht="15" customHeight="1" x14ac:dyDescent="0.25">
      <c r="A3" s="55" t="s">
        <v>42</v>
      </c>
      <c r="B3" s="56">
        <v>78</v>
      </c>
      <c r="C3" s="56">
        <v>5.5</v>
      </c>
      <c r="D3" s="56">
        <v>1</v>
      </c>
      <c r="E3" s="56" t="s">
        <v>159</v>
      </c>
      <c r="F3" s="57" t="s">
        <v>25</v>
      </c>
      <c r="G3" s="57">
        <f t="shared" ref="G3:G18" si="0">IF($F3="tak",IF($E3="bitumiczna",2.5*($B3-$AI3),$C3*($B3-$AI3)),0)</f>
        <v>0</v>
      </c>
      <c r="H3" s="57" t="s">
        <v>25</v>
      </c>
      <c r="I3" s="57">
        <f t="shared" ref="I3:I18" si="1">IF($H3="tak",2.5*($B3-$AI3),IF($E3="bitumiczna",2.5*($B3-$AI3),0))</f>
        <v>0</v>
      </c>
      <c r="J3" s="57" t="s">
        <v>25</v>
      </c>
      <c r="K3" s="57">
        <f t="shared" ref="K3:K18" si="2">IF(J3="tak",2.5*($B3-$AI3),0)</f>
        <v>0</v>
      </c>
      <c r="L3" s="57" t="s">
        <v>24</v>
      </c>
      <c r="M3" s="57">
        <f t="shared" ref="M3:M18" si="3">IF(L3="tak",2.5*($B3-$AI3),0)</f>
        <v>0</v>
      </c>
      <c r="N3" s="58">
        <f t="shared" ref="N3:N18" si="4">IF(AD3="tak",1*0.5,IF(AR3&gt;0,1*0.5,2*0.5))</f>
        <v>1</v>
      </c>
      <c r="O3" s="58">
        <f t="shared" ref="O3:O18" si="5">N3*(B3-AI3)</f>
        <v>0</v>
      </c>
      <c r="P3" s="58">
        <v>0</v>
      </c>
      <c r="Q3" s="58"/>
      <c r="R3" s="58">
        <v>0</v>
      </c>
      <c r="S3" s="58"/>
      <c r="T3" s="58">
        <v>0</v>
      </c>
      <c r="U3" s="58"/>
      <c r="V3" s="58"/>
      <c r="W3" s="58">
        <v>78</v>
      </c>
      <c r="X3" s="139" t="s">
        <v>24</v>
      </c>
      <c r="Y3" s="139">
        <f t="shared" ref="Y3:Y14" si="6">IF(X3="tak",$C3*$B3,0)</f>
        <v>0</v>
      </c>
      <c r="Z3" s="139" t="s">
        <v>24</v>
      </c>
      <c r="AA3" s="139">
        <f t="shared" ref="AA3:AA14" si="7">IF(Z3="tak",$C3*$B3,0)</f>
        <v>0</v>
      </c>
      <c r="AB3" s="59" t="s">
        <v>24</v>
      </c>
      <c r="AC3" s="59">
        <f t="shared" ref="AC3:AC18" si="8">IF($AB3="tak",$C3*$B3,0)</f>
        <v>0</v>
      </c>
      <c r="AD3" s="59" t="s">
        <v>24</v>
      </c>
      <c r="AE3" s="59">
        <f t="shared" ref="AE3:AE8" si="9">IF(AD3="tak",1.5*$B3,0)</f>
        <v>0</v>
      </c>
      <c r="AF3" s="59">
        <v>2</v>
      </c>
      <c r="AG3" s="59">
        <v>1</v>
      </c>
      <c r="AH3" s="60">
        <v>0</v>
      </c>
      <c r="AI3" s="60">
        <f>B3</f>
        <v>78</v>
      </c>
      <c r="AJ3" s="61">
        <f t="shared" ref="AJ3:AJ18" si="10">(IF($F3="tak",IF($E3="bitumiczna",$D3*$B3,($B3*$C3-$G3)),0))</f>
        <v>78</v>
      </c>
      <c r="AK3" s="61">
        <f t="shared" ref="AK3:AK18" si="11">(IF($H3="tak",$B3*$D3,0))</f>
        <v>78</v>
      </c>
      <c r="AL3" s="61">
        <f t="shared" ref="AL3:AL18" si="12">(IF($J3="tak",$B3*$D3,0))</f>
        <v>78</v>
      </c>
      <c r="AM3" s="61">
        <f t="shared" ref="AM3:AM18" si="13">AI3*N3</f>
        <v>78</v>
      </c>
      <c r="AN3" s="59" t="s">
        <v>24</v>
      </c>
      <c r="AO3" s="59">
        <f t="shared" ref="AO3:AO17" si="14">IF(AN3="tak",$C3*$B3,0)</f>
        <v>0</v>
      </c>
      <c r="AP3" s="59" t="s">
        <v>24</v>
      </c>
      <c r="AQ3" s="59">
        <f t="shared" ref="AQ3:AQ17" si="15">IF(AP3="tak",$C3*$B3,0)</f>
        <v>0</v>
      </c>
      <c r="AR3" s="106">
        <v>0</v>
      </c>
      <c r="AS3" s="106">
        <v>0</v>
      </c>
      <c r="AT3" s="106">
        <f t="shared" ref="AT3:AT17" si="16">AR3*AS3</f>
        <v>0</v>
      </c>
      <c r="AU3" s="106">
        <v>43</v>
      </c>
      <c r="AV3" s="106">
        <v>6</v>
      </c>
      <c r="AW3" s="106">
        <v>0</v>
      </c>
      <c r="AX3" s="106">
        <v>0</v>
      </c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8"/>
      <c r="FS3" s="148"/>
      <c r="FT3" s="148"/>
      <c r="FU3" s="148"/>
      <c r="FV3" s="148"/>
      <c r="FW3" s="148"/>
      <c r="FX3" s="148"/>
      <c r="FY3" s="148"/>
      <c r="FZ3" s="148"/>
      <c r="GA3" s="148"/>
      <c r="GB3" s="148"/>
      <c r="GC3" s="148"/>
      <c r="GD3" s="148"/>
      <c r="GE3" s="148"/>
      <c r="GF3" s="148"/>
      <c r="GG3" s="148"/>
      <c r="GH3" s="148"/>
      <c r="GI3" s="148"/>
      <c r="GJ3" s="148"/>
      <c r="GK3" s="148"/>
      <c r="GL3" s="148"/>
      <c r="GM3" s="148"/>
      <c r="GN3" s="148"/>
      <c r="GO3" s="148"/>
      <c r="GP3" s="148"/>
      <c r="GQ3" s="148"/>
      <c r="GR3" s="148"/>
      <c r="GS3" s="148"/>
      <c r="GT3" s="148"/>
      <c r="GU3" s="148"/>
      <c r="GV3" s="148"/>
      <c r="GW3" s="148"/>
      <c r="GX3" s="148"/>
      <c r="GY3" s="148"/>
      <c r="GZ3" s="148"/>
      <c r="HA3" s="148"/>
      <c r="HB3" s="148"/>
      <c r="HC3" s="148"/>
      <c r="HD3" s="148"/>
      <c r="HE3" s="148"/>
      <c r="HF3" s="148"/>
      <c r="HG3" s="148"/>
      <c r="HH3" s="148"/>
      <c r="HI3" s="148"/>
      <c r="HJ3" s="148"/>
      <c r="HK3" s="148"/>
      <c r="HL3" s="148"/>
      <c r="HM3" s="148"/>
      <c r="HN3" s="148"/>
      <c r="HO3" s="148"/>
      <c r="HP3" s="148"/>
      <c r="HQ3" s="148"/>
      <c r="HR3" s="148"/>
      <c r="HS3" s="148"/>
      <c r="HT3" s="148"/>
      <c r="HU3" s="148"/>
      <c r="HV3" s="148"/>
      <c r="HW3" s="148"/>
      <c r="HX3" s="148"/>
      <c r="HY3" s="148"/>
      <c r="HZ3" s="148"/>
      <c r="IA3" s="148"/>
      <c r="IB3" s="148"/>
      <c r="IC3" s="148"/>
      <c r="ID3" s="148"/>
      <c r="IE3" s="148"/>
      <c r="IF3" s="148"/>
      <c r="IG3" s="148"/>
      <c r="IH3" s="148"/>
      <c r="II3" s="148"/>
      <c r="IJ3" s="148"/>
      <c r="IK3" s="148"/>
      <c r="IL3" s="148"/>
      <c r="IM3" s="148"/>
      <c r="IN3" s="148"/>
      <c r="IO3" s="148"/>
      <c r="IP3" s="148"/>
      <c r="IQ3" s="148"/>
      <c r="IR3" s="148"/>
      <c r="IS3" s="148"/>
      <c r="IT3" s="148"/>
      <c r="IU3" s="148"/>
      <c r="IV3" s="148"/>
      <c r="IW3" s="148"/>
      <c r="IX3" s="148"/>
      <c r="IY3" s="148"/>
      <c r="IZ3" s="148"/>
      <c r="JA3" s="148"/>
      <c r="JB3" s="148"/>
      <c r="JC3" s="148"/>
      <c r="JD3" s="148"/>
      <c r="JE3" s="148"/>
      <c r="JF3" s="148"/>
      <c r="JG3" s="148"/>
      <c r="JH3" s="148"/>
      <c r="JI3" s="148"/>
      <c r="JJ3" s="148"/>
      <c r="JK3" s="148"/>
      <c r="JL3" s="148"/>
      <c r="JM3" s="148"/>
      <c r="JN3" s="148"/>
      <c r="JO3" s="148"/>
      <c r="JP3" s="148"/>
      <c r="JQ3" s="148"/>
      <c r="JR3" s="148"/>
      <c r="JS3" s="148"/>
      <c r="JT3" s="148"/>
      <c r="JU3" s="148"/>
      <c r="JV3" s="148"/>
      <c r="JW3" s="148"/>
      <c r="JX3" s="148"/>
      <c r="JY3" s="148"/>
      <c r="JZ3" s="148"/>
      <c r="KA3" s="148"/>
      <c r="KB3" s="148"/>
      <c r="KC3" s="148"/>
      <c r="KD3" s="148"/>
      <c r="KE3" s="148"/>
      <c r="KF3" s="148"/>
      <c r="KG3" s="148"/>
      <c r="KH3" s="148"/>
      <c r="KI3" s="148"/>
      <c r="KJ3" s="148"/>
      <c r="KK3" s="148"/>
      <c r="KL3" s="148"/>
      <c r="KM3" s="148"/>
      <c r="KN3" s="148"/>
      <c r="KO3" s="148"/>
      <c r="KP3" s="148"/>
      <c r="KQ3" s="148"/>
      <c r="KR3" s="148"/>
      <c r="KS3" s="148"/>
      <c r="KT3" s="148"/>
      <c r="KU3" s="148"/>
      <c r="KV3" s="148"/>
      <c r="KW3" s="148"/>
      <c r="KX3" s="148"/>
      <c r="KY3" s="148"/>
      <c r="KZ3" s="148"/>
      <c r="LA3" s="148"/>
      <c r="LB3" s="148"/>
      <c r="LC3" s="148"/>
      <c r="LD3" s="148"/>
      <c r="LE3" s="148"/>
      <c r="LF3" s="148"/>
      <c r="LG3" s="148"/>
      <c r="LH3" s="148"/>
      <c r="LI3" s="148"/>
      <c r="LJ3" s="148"/>
      <c r="LK3" s="148"/>
      <c r="LL3" s="148"/>
      <c r="LM3" s="148"/>
      <c r="LN3" s="148"/>
      <c r="LO3" s="148"/>
      <c r="LP3" s="148"/>
      <c r="LQ3" s="148"/>
      <c r="LR3" s="148"/>
      <c r="LS3" s="148"/>
      <c r="LT3" s="148"/>
      <c r="LU3" s="148"/>
      <c r="LV3" s="148"/>
      <c r="LW3" s="148"/>
      <c r="LX3" s="148"/>
      <c r="LY3" s="148"/>
      <c r="LZ3" s="148"/>
      <c r="MA3" s="148"/>
      <c r="MB3" s="148"/>
      <c r="MC3" s="148"/>
      <c r="MD3" s="148"/>
      <c r="ME3" s="148"/>
      <c r="MF3" s="148"/>
      <c r="MG3" s="148"/>
      <c r="MH3" s="148"/>
      <c r="MI3" s="148"/>
      <c r="MJ3" s="148"/>
      <c r="MK3" s="148"/>
      <c r="ML3" s="148"/>
      <c r="MM3" s="148"/>
      <c r="MN3" s="148"/>
      <c r="MO3" s="148"/>
      <c r="MP3" s="148"/>
      <c r="MQ3" s="148"/>
      <c r="MR3" s="148"/>
      <c r="MS3" s="148"/>
      <c r="MT3" s="148"/>
      <c r="MU3" s="148"/>
      <c r="MV3" s="148"/>
      <c r="MW3" s="148"/>
      <c r="MX3" s="148"/>
      <c r="MY3" s="148"/>
      <c r="MZ3" s="148"/>
      <c r="NA3" s="148"/>
      <c r="NB3" s="148"/>
      <c r="NC3" s="148"/>
    </row>
    <row r="4" spans="1:367" s="74" customFormat="1" ht="15" customHeight="1" x14ac:dyDescent="0.25">
      <c r="A4" s="89" t="s">
        <v>43</v>
      </c>
      <c r="B4" s="18">
        <v>510</v>
      </c>
      <c r="C4" s="18">
        <v>6</v>
      </c>
      <c r="D4" s="18">
        <v>0.5</v>
      </c>
      <c r="E4" s="18" t="s">
        <v>159</v>
      </c>
      <c r="F4" s="19" t="s">
        <v>25</v>
      </c>
      <c r="G4" s="19">
        <f t="shared" si="0"/>
        <v>0</v>
      </c>
      <c r="H4" s="19" t="s">
        <v>25</v>
      </c>
      <c r="I4" s="19">
        <f t="shared" si="1"/>
        <v>0</v>
      </c>
      <c r="J4" s="19" t="s">
        <v>25</v>
      </c>
      <c r="K4" s="19">
        <f t="shared" si="2"/>
        <v>0</v>
      </c>
      <c r="L4" s="19" t="s">
        <v>24</v>
      </c>
      <c r="M4" s="19">
        <f t="shared" si="3"/>
        <v>0</v>
      </c>
      <c r="N4" s="20">
        <f t="shared" si="4"/>
        <v>1</v>
      </c>
      <c r="O4" s="20">
        <f t="shared" si="5"/>
        <v>0</v>
      </c>
      <c r="P4" s="20">
        <v>0</v>
      </c>
      <c r="Q4" s="20"/>
      <c r="R4" s="20">
        <v>0</v>
      </c>
      <c r="S4" s="20"/>
      <c r="T4" s="20">
        <f t="shared" ref="T4:T19" si="17">SUM(P4+AU4)</f>
        <v>191</v>
      </c>
      <c r="U4" s="20"/>
      <c r="V4" s="20"/>
      <c r="W4" s="20">
        <v>1000</v>
      </c>
      <c r="X4" s="136" t="s">
        <v>24</v>
      </c>
      <c r="Y4" s="136">
        <f t="shared" si="6"/>
        <v>0</v>
      </c>
      <c r="Z4" s="136" t="s">
        <v>24</v>
      </c>
      <c r="AA4" s="136">
        <f t="shared" si="7"/>
        <v>0</v>
      </c>
      <c r="AB4" s="10" t="s">
        <v>24</v>
      </c>
      <c r="AC4" s="10">
        <f t="shared" si="8"/>
        <v>0</v>
      </c>
      <c r="AD4" s="10" t="s">
        <v>24</v>
      </c>
      <c r="AE4" s="10">
        <f t="shared" si="9"/>
        <v>0</v>
      </c>
      <c r="AF4" s="10">
        <v>10</v>
      </c>
      <c r="AG4" s="10">
        <v>10</v>
      </c>
      <c r="AH4" s="21">
        <v>0</v>
      </c>
      <c r="AI4" s="21">
        <f>B4</f>
        <v>510</v>
      </c>
      <c r="AJ4" s="22">
        <f t="shared" si="10"/>
        <v>255</v>
      </c>
      <c r="AK4" s="22">
        <f t="shared" si="11"/>
        <v>255</v>
      </c>
      <c r="AL4" s="22">
        <f t="shared" si="12"/>
        <v>255</v>
      </c>
      <c r="AM4" s="22">
        <f t="shared" si="13"/>
        <v>510</v>
      </c>
      <c r="AN4" s="10" t="s">
        <v>24</v>
      </c>
      <c r="AO4" s="10">
        <f t="shared" si="14"/>
        <v>0</v>
      </c>
      <c r="AP4" s="10" t="s">
        <v>24</v>
      </c>
      <c r="AQ4" s="10">
        <f t="shared" si="15"/>
        <v>0</v>
      </c>
      <c r="AR4" s="107">
        <v>0</v>
      </c>
      <c r="AS4" s="107">
        <v>0</v>
      </c>
      <c r="AT4" s="107">
        <f t="shared" si="16"/>
        <v>0</v>
      </c>
      <c r="AU4" s="107">
        <v>191</v>
      </c>
      <c r="AV4" s="107">
        <v>18</v>
      </c>
      <c r="AW4" s="107">
        <v>332</v>
      </c>
      <c r="AX4" s="107">
        <v>1</v>
      </c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6"/>
      <c r="HZ4" s="146"/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6"/>
      <c r="IU4" s="146"/>
      <c r="IV4" s="146"/>
      <c r="IW4" s="146"/>
      <c r="IX4" s="146"/>
      <c r="IY4" s="146"/>
      <c r="IZ4" s="146"/>
      <c r="JA4" s="146"/>
      <c r="JB4" s="146"/>
      <c r="JC4" s="146"/>
      <c r="JD4" s="146"/>
      <c r="JE4" s="146"/>
      <c r="JF4" s="146"/>
      <c r="JG4" s="146"/>
      <c r="JH4" s="146"/>
      <c r="JI4" s="146"/>
      <c r="JJ4" s="146"/>
      <c r="JK4" s="146"/>
      <c r="JL4" s="146"/>
      <c r="JM4" s="146"/>
      <c r="JN4" s="146"/>
      <c r="JO4" s="146"/>
      <c r="JP4" s="146"/>
      <c r="JQ4" s="146"/>
      <c r="JR4" s="146"/>
      <c r="JS4" s="146"/>
      <c r="JT4" s="146"/>
      <c r="JU4" s="146"/>
      <c r="JV4" s="146"/>
      <c r="JW4" s="146"/>
      <c r="JX4" s="146"/>
      <c r="JY4" s="146"/>
      <c r="JZ4" s="146"/>
      <c r="KA4" s="146"/>
      <c r="KB4" s="146"/>
      <c r="KC4" s="146"/>
      <c r="KD4" s="146"/>
      <c r="KE4" s="146"/>
      <c r="KF4" s="146"/>
      <c r="KG4" s="146"/>
      <c r="KH4" s="146"/>
      <c r="KI4" s="146"/>
      <c r="KJ4" s="146"/>
      <c r="KK4" s="146"/>
      <c r="KL4" s="146"/>
      <c r="KM4" s="146"/>
      <c r="KN4" s="146"/>
      <c r="KO4" s="146"/>
      <c r="KP4" s="146"/>
      <c r="KQ4" s="146"/>
      <c r="KR4" s="146"/>
      <c r="KS4" s="146"/>
      <c r="KT4" s="146"/>
      <c r="KU4" s="146"/>
      <c r="KV4" s="146"/>
      <c r="KW4" s="146"/>
      <c r="KX4" s="146"/>
      <c r="KY4" s="146"/>
      <c r="KZ4" s="146"/>
      <c r="LA4" s="146"/>
      <c r="LB4" s="146"/>
      <c r="LC4" s="146"/>
      <c r="LD4" s="146"/>
      <c r="LE4" s="146"/>
      <c r="LF4" s="146"/>
      <c r="LG4" s="146"/>
      <c r="LH4" s="146"/>
      <c r="LI4" s="146"/>
      <c r="LJ4" s="146"/>
      <c r="LK4" s="146"/>
      <c r="LL4" s="146"/>
      <c r="LM4" s="146"/>
      <c r="LN4" s="146"/>
      <c r="LO4" s="146"/>
      <c r="LP4" s="146"/>
      <c r="LQ4" s="146"/>
      <c r="LR4" s="146"/>
      <c r="LS4" s="146"/>
      <c r="LT4" s="146"/>
      <c r="LU4" s="146"/>
      <c r="LV4" s="146"/>
      <c r="LW4" s="146"/>
      <c r="LX4" s="146"/>
      <c r="LY4" s="146"/>
      <c r="LZ4" s="146"/>
      <c r="MA4" s="146"/>
      <c r="MB4" s="146"/>
      <c r="MC4" s="146"/>
      <c r="MD4" s="146"/>
      <c r="ME4" s="146"/>
      <c r="MF4" s="146"/>
      <c r="MG4" s="146"/>
      <c r="MH4" s="146"/>
      <c r="MI4" s="146"/>
      <c r="MJ4" s="146"/>
      <c r="MK4" s="146"/>
      <c r="ML4" s="146"/>
      <c r="MM4" s="146"/>
      <c r="MN4" s="146"/>
      <c r="MO4" s="146"/>
      <c r="MP4" s="146"/>
      <c r="MQ4" s="146"/>
      <c r="MR4" s="146"/>
      <c r="MS4" s="146"/>
      <c r="MT4" s="146"/>
      <c r="MU4" s="146"/>
      <c r="MV4" s="146"/>
      <c r="MW4" s="146"/>
      <c r="MX4" s="146"/>
      <c r="MY4" s="146"/>
      <c r="MZ4" s="146"/>
      <c r="NA4" s="146"/>
      <c r="NB4" s="146"/>
      <c r="NC4" s="146"/>
    </row>
    <row r="5" spans="1:367" s="70" customFormat="1" ht="15" customHeight="1" thickBot="1" x14ac:dyDescent="0.3">
      <c r="A5" s="62" t="s">
        <v>44</v>
      </c>
      <c r="B5" s="63">
        <v>500</v>
      </c>
      <c r="C5" s="63">
        <v>5.5</v>
      </c>
      <c r="D5" s="63">
        <v>0.5</v>
      </c>
      <c r="E5" s="63" t="s">
        <v>159</v>
      </c>
      <c r="F5" s="64" t="s">
        <v>25</v>
      </c>
      <c r="G5" s="64">
        <f t="shared" si="0"/>
        <v>230</v>
      </c>
      <c r="H5" s="64" t="s">
        <v>25</v>
      </c>
      <c r="I5" s="64">
        <f t="shared" si="1"/>
        <v>230</v>
      </c>
      <c r="J5" s="64" t="s">
        <v>25</v>
      </c>
      <c r="K5" s="64">
        <f t="shared" si="2"/>
        <v>230</v>
      </c>
      <c r="L5" s="64" t="s">
        <v>24</v>
      </c>
      <c r="M5" s="64">
        <f t="shared" si="3"/>
        <v>0</v>
      </c>
      <c r="N5" s="65">
        <f t="shared" si="4"/>
        <v>0.5</v>
      </c>
      <c r="O5" s="65">
        <f t="shared" si="5"/>
        <v>46</v>
      </c>
      <c r="P5" s="65">
        <v>92</v>
      </c>
      <c r="Q5" s="65"/>
      <c r="R5" s="65">
        <v>0</v>
      </c>
      <c r="S5" s="65"/>
      <c r="T5" s="65">
        <v>0</v>
      </c>
      <c r="U5" s="65"/>
      <c r="V5" s="65"/>
      <c r="W5" s="65">
        <v>500</v>
      </c>
      <c r="X5" s="140" t="s">
        <v>24</v>
      </c>
      <c r="Y5" s="140">
        <f t="shared" si="6"/>
        <v>0</v>
      </c>
      <c r="Z5" s="140" t="s">
        <v>24</v>
      </c>
      <c r="AA5" s="140">
        <f t="shared" si="7"/>
        <v>0</v>
      </c>
      <c r="AB5" s="66" t="s">
        <v>24</v>
      </c>
      <c r="AC5" s="66">
        <f t="shared" si="8"/>
        <v>0</v>
      </c>
      <c r="AD5" s="66" t="s">
        <v>25</v>
      </c>
      <c r="AE5" s="66">
        <f t="shared" si="9"/>
        <v>750</v>
      </c>
      <c r="AF5" s="66">
        <v>4</v>
      </c>
      <c r="AG5" s="66">
        <v>2</v>
      </c>
      <c r="AH5" s="67">
        <v>0</v>
      </c>
      <c r="AI5" s="67">
        <f>B5-P5</f>
        <v>408</v>
      </c>
      <c r="AJ5" s="68">
        <f t="shared" si="10"/>
        <v>250</v>
      </c>
      <c r="AK5" s="68">
        <f t="shared" si="11"/>
        <v>250</v>
      </c>
      <c r="AL5" s="68">
        <f t="shared" si="12"/>
        <v>250</v>
      </c>
      <c r="AM5" s="68">
        <f t="shared" si="13"/>
        <v>204</v>
      </c>
      <c r="AN5" s="66" t="s">
        <v>24</v>
      </c>
      <c r="AO5" s="66">
        <f t="shared" si="14"/>
        <v>0</v>
      </c>
      <c r="AP5" s="66" t="s">
        <v>24</v>
      </c>
      <c r="AQ5" s="66">
        <f t="shared" si="15"/>
        <v>0</v>
      </c>
      <c r="AR5" s="108">
        <v>0</v>
      </c>
      <c r="AS5" s="108">
        <v>0</v>
      </c>
      <c r="AT5" s="108">
        <f t="shared" si="16"/>
        <v>0</v>
      </c>
      <c r="AU5" s="108">
        <v>163</v>
      </c>
      <c r="AV5" s="108">
        <v>6</v>
      </c>
      <c r="AW5" s="108">
        <v>0</v>
      </c>
      <c r="AX5" s="108">
        <v>0</v>
      </c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149"/>
      <c r="GB5" s="149"/>
      <c r="GC5" s="149"/>
      <c r="GD5" s="149"/>
      <c r="GE5" s="149"/>
      <c r="GF5" s="149"/>
      <c r="GG5" s="149"/>
      <c r="GH5" s="149"/>
      <c r="GI5" s="149"/>
      <c r="GJ5" s="149"/>
      <c r="GK5" s="149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49"/>
      <c r="HI5" s="149"/>
      <c r="HJ5" s="149"/>
      <c r="HK5" s="149"/>
      <c r="HL5" s="149"/>
      <c r="HM5" s="149"/>
      <c r="HN5" s="149"/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149"/>
      <c r="IG5" s="149"/>
      <c r="IH5" s="149"/>
      <c r="II5" s="149"/>
      <c r="IJ5" s="149"/>
      <c r="IK5" s="149"/>
      <c r="IL5" s="149"/>
      <c r="IM5" s="149"/>
      <c r="IN5" s="149"/>
      <c r="IO5" s="149"/>
      <c r="IP5" s="149"/>
      <c r="IQ5" s="149"/>
      <c r="IR5" s="149"/>
      <c r="IS5" s="149"/>
      <c r="IT5" s="149"/>
      <c r="IU5" s="149"/>
      <c r="IV5" s="149"/>
      <c r="IW5" s="149"/>
      <c r="IX5" s="149"/>
      <c r="IY5" s="149"/>
      <c r="IZ5" s="149"/>
      <c r="JA5" s="149"/>
      <c r="JB5" s="149"/>
      <c r="JC5" s="149"/>
      <c r="JD5" s="149"/>
      <c r="JE5" s="149"/>
      <c r="JF5" s="149"/>
      <c r="JG5" s="149"/>
      <c r="JH5" s="149"/>
      <c r="JI5" s="149"/>
      <c r="JJ5" s="149"/>
      <c r="JK5" s="149"/>
      <c r="JL5" s="149"/>
      <c r="JM5" s="149"/>
      <c r="JN5" s="149"/>
      <c r="JO5" s="149"/>
      <c r="JP5" s="149"/>
      <c r="JQ5" s="149"/>
      <c r="JR5" s="149"/>
      <c r="JS5" s="149"/>
      <c r="JT5" s="149"/>
      <c r="JU5" s="149"/>
      <c r="JV5" s="149"/>
      <c r="JW5" s="149"/>
      <c r="JX5" s="149"/>
      <c r="JY5" s="149"/>
      <c r="JZ5" s="149"/>
      <c r="KA5" s="149"/>
      <c r="KB5" s="149"/>
      <c r="KC5" s="149"/>
      <c r="KD5" s="149"/>
      <c r="KE5" s="149"/>
      <c r="KF5" s="149"/>
      <c r="KG5" s="149"/>
      <c r="KH5" s="149"/>
      <c r="KI5" s="149"/>
      <c r="KJ5" s="149"/>
      <c r="KK5" s="149"/>
      <c r="KL5" s="149"/>
      <c r="KM5" s="149"/>
      <c r="KN5" s="149"/>
      <c r="KO5" s="149"/>
      <c r="KP5" s="149"/>
      <c r="KQ5" s="149"/>
      <c r="KR5" s="149"/>
      <c r="KS5" s="149"/>
      <c r="KT5" s="149"/>
      <c r="KU5" s="149"/>
      <c r="KV5" s="149"/>
      <c r="KW5" s="149"/>
      <c r="KX5" s="149"/>
      <c r="KY5" s="149"/>
      <c r="KZ5" s="149"/>
      <c r="LA5" s="149"/>
      <c r="LB5" s="149"/>
      <c r="LC5" s="149"/>
      <c r="LD5" s="149"/>
      <c r="LE5" s="149"/>
      <c r="LF5" s="149"/>
      <c r="LG5" s="149"/>
      <c r="LH5" s="149"/>
      <c r="LI5" s="149"/>
      <c r="LJ5" s="149"/>
      <c r="LK5" s="149"/>
      <c r="LL5" s="149"/>
      <c r="LM5" s="149"/>
      <c r="LN5" s="149"/>
      <c r="LO5" s="149"/>
      <c r="LP5" s="149"/>
      <c r="LQ5" s="149"/>
      <c r="LR5" s="149"/>
      <c r="LS5" s="149"/>
      <c r="LT5" s="149"/>
      <c r="LU5" s="149"/>
      <c r="LV5" s="149"/>
      <c r="LW5" s="149"/>
      <c r="LX5" s="149"/>
      <c r="LY5" s="149"/>
      <c r="LZ5" s="149"/>
      <c r="MA5" s="149"/>
      <c r="MB5" s="149"/>
      <c r="MC5" s="149"/>
      <c r="MD5" s="149"/>
      <c r="ME5" s="149"/>
      <c r="MF5" s="149"/>
      <c r="MG5" s="149"/>
      <c r="MH5" s="149"/>
      <c r="MI5" s="149"/>
      <c r="MJ5" s="149"/>
      <c r="MK5" s="149"/>
      <c r="ML5" s="149"/>
      <c r="MM5" s="149"/>
      <c r="MN5" s="149"/>
      <c r="MO5" s="149"/>
      <c r="MP5" s="149"/>
      <c r="MQ5" s="149"/>
      <c r="MR5" s="149"/>
      <c r="MS5" s="149"/>
      <c r="MT5" s="149"/>
      <c r="MU5" s="149"/>
      <c r="MV5" s="149"/>
      <c r="MW5" s="149"/>
      <c r="MX5" s="149"/>
      <c r="MY5" s="149"/>
      <c r="MZ5" s="149"/>
      <c r="NA5" s="149"/>
      <c r="NB5" s="149"/>
      <c r="NC5" s="149"/>
    </row>
    <row r="6" spans="1:367" s="79" customFormat="1" ht="15" customHeight="1" x14ac:dyDescent="0.25">
      <c r="A6" s="54" t="s">
        <v>45</v>
      </c>
      <c r="B6" s="14">
        <v>240</v>
      </c>
      <c r="C6" s="14">
        <v>4.5</v>
      </c>
      <c r="D6" s="14"/>
      <c r="E6" s="14" t="s">
        <v>158</v>
      </c>
      <c r="F6" s="15" t="s">
        <v>25</v>
      </c>
      <c r="G6" s="15">
        <f t="shared" si="0"/>
        <v>0</v>
      </c>
      <c r="H6" s="15" t="s">
        <v>24</v>
      </c>
      <c r="I6" s="15">
        <f t="shared" si="1"/>
        <v>0</v>
      </c>
      <c r="J6" s="15" t="s">
        <v>24</v>
      </c>
      <c r="K6" s="15">
        <f t="shared" si="2"/>
        <v>0</v>
      </c>
      <c r="L6" s="15" t="s">
        <v>24</v>
      </c>
      <c r="M6" s="15">
        <f t="shared" si="3"/>
        <v>0</v>
      </c>
      <c r="N6" s="16">
        <f t="shared" si="4"/>
        <v>1</v>
      </c>
      <c r="O6" s="16">
        <f t="shared" si="5"/>
        <v>0</v>
      </c>
      <c r="P6" s="16">
        <v>0</v>
      </c>
      <c r="Q6" s="16"/>
      <c r="R6" s="16">
        <v>0</v>
      </c>
      <c r="S6" s="16"/>
      <c r="T6" s="16">
        <f t="shared" si="17"/>
        <v>236</v>
      </c>
      <c r="U6" s="16"/>
      <c r="V6" s="16"/>
      <c r="W6" s="16">
        <v>0</v>
      </c>
      <c r="X6" s="135" t="s">
        <v>24</v>
      </c>
      <c r="Y6" s="135">
        <f t="shared" si="6"/>
        <v>0</v>
      </c>
      <c r="Z6" s="135" t="s">
        <v>24</v>
      </c>
      <c r="AA6" s="135">
        <f t="shared" si="7"/>
        <v>0</v>
      </c>
      <c r="AB6" s="34" t="s">
        <v>25</v>
      </c>
      <c r="AC6" s="34">
        <f t="shared" si="8"/>
        <v>1080</v>
      </c>
      <c r="AD6" s="34" t="s">
        <v>24</v>
      </c>
      <c r="AE6" s="34">
        <f t="shared" si="9"/>
        <v>0</v>
      </c>
      <c r="AF6" s="34">
        <v>2</v>
      </c>
      <c r="AG6" s="34">
        <v>0</v>
      </c>
      <c r="AH6" s="35">
        <v>0</v>
      </c>
      <c r="AI6" s="35">
        <f>B6-P6-R6</f>
        <v>240</v>
      </c>
      <c r="AJ6" s="36">
        <f t="shared" si="10"/>
        <v>1080</v>
      </c>
      <c r="AK6" s="36">
        <f t="shared" si="11"/>
        <v>0</v>
      </c>
      <c r="AL6" s="36">
        <f t="shared" si="12"/>
        <v>0</v>
      </c>
      <c r="AM6" s="36">
        <f t="shared" si="13"/>
        <v>240</v>
      </c>
      <c r="AN6" s="34" t="s">
        <v>24</v>
      </c>
      <c r="AO6" s="34">
        <f t="shared" si="14"/>
        <v>0</v>
      </c>
      <c r="AP6" s="34" t="s">
        <v>24</v>
      </c>
      <c r="AQ6" s="34">
        <f t="shared" si="15"/>
        <v>0</v>
      </c>
      <c r="AR6" s="109">
        <v>0</v>
      </c>
      <c r="AS6" s="109">
        <v>0</v>
      </c>
      <c r="AT6" s="109">
        <f t="shared" si="16"/>
        <v>0</v>
      </c>
      <c r="AU6" s="109">
        <v>236</v>
      </c>
      <c r="AV6" s="109">
        <v>18</v>
      </c>
      <c r="AW6" s="109">
        <v>0</v>
      </c>
      <c r="AX6" s="109">
        <v>0</v>
      </c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</row>
    <row r="7" spans="1:367" s="74" customFormat="1" ht="15" customHeight="1" x14ac:dyDescent="0.25">
      <c r="A7" s="40" t="s">
        <v>46</v>
      </c>
      <c r="B7" s="18">
        <v>112</v>
      </c>
      <c r="C7" s="18">
        <v>5</v>
      </c>
      <c r="D7" s="18"/>
      <c r="E7" s="18" t="s">
        <v>158</v>
      </c>
      <c r="F7" s="19" t="s">
        <v>25</v>
      </c>
      <c r="G7" s="19">
        <f t="shared" si="0"/>
        <v>560</v>
      </c>
      <c r="H7" s="19" t="s">
        <v>24</v>
      </c>
      <c r="I7" s="19">
        <f t="shared" si="1"/>
        <v>0</v>
      </c>
      <c r="J7" s="19" t="s">
        <v>24</v>
      </c>
      <c r="K7" s="19">
        <f t="shared" si="2"/>
        <v>0</v>
      </c>
      <c r="L7" s="19" t="s">
        <v>24</v>
      </c>
      <c r="M7" s="19">
        <f t="shared" si="3"/>
        <v>0</v>
      </c>
      <c r="N7" s="20">
        <f t="shared" si="4"/>
        <v>1</v>
      </c>
      <c r="O7" s="20">
        <f t="shared" si="5"/>
        <v>112</v>
      </c>
      <c r="P7" s="20">
        <v>112</v>
      </c>
      <c r="Q7" s="20"/>
      <c r="R7" s="20">
        <v>112</v>
      </c>
      <c r="S7" s="20"/>
      <c r="T7" s="20">
        <f t="shared" si="17"/>
        <v>112</v>
      </c>
      <c r="U7" s="20"/>
      <c r="V7" s="20"/>
      <c r="W7" s="20">
        <v>0</v>
      </c>
      <c r="X7" s="136" t="s">
        <v>24</v>
      </c>
      <c r="Y7" s="136">
        <f t="shared" si="6"/>
        <v>0</v>
      </c>
      <c r="Z7" s="136" t="s">
        <v>24</v>
      </c>
      <c r="AA7" s="136">
        <f t="shared" si="7"/>
        <v>0</v>
      </c>
      <c r="AB7" s="10" t="s">
        <v>25</v>
      </c>
      <c r="AC7" s="10">
        <f t="shared" si="8"/>
        <v>560</v>
      </c>
      <c r="AD7" s="10" t="s">
        <v>24</v>
      </c>
      <c r="AE7" s="10">
        <f t="shared" si="9"/>
        <v>0</v>
      </c>
      <c r="AF7" s="10">
        <v>0</v>
      </c>
      <c r="AG7" s="10">
        <v>0</v>
      </c>
      <c r="AH7" s="21">
        <v>0</v>
      </c>
      <c r="AI7" s="21">
        <v>0</v>
      </c>
      <c r="AJ7" s="22">
        <f t="shared" si="10"/>
        <v>0</v>
      </c>
      <c r="AK7" s="22">
        <f t="shared" si="11"/>
        <v>0</v>
      </c>
      <c r="AL7" s="22">
        <f t="shared" si="12"/>
        <v>0</v>
      </c>
      <c r="AM7" s="22">
        <f t="shared" si="13"/>
        <v>0</v>
      </c>
      <c r="AN7" s="10" t="s">
        <v>24</v>
      </c>
      <c r="AO7" s="10">
        <f t="shared" si="14"/>
        <v>0</v>
      </c>
      <c r="AP7" s="10" t="s">
        <v>24</v>
      </c>
      <c r="AQ7" s="10">
        <f t="shared" si="15"/>
        <v>0</v>
      </c>
      <c r="AR7" s="107">
        <v>0</v>
      </c>
      <c r="AS7" s="107">
        <v>0</v>
      </c>
      <c r="AT7" s="107">
        <f t="shared" si="16"/>
        <v>0</v>
      </c>
      <c r="AU7" s="107">
        <v>0</v>
      </c>
      <c r="AV7" s="107"/>
      <c r="AW7" s="107">
        <v>0</v>
      </c>
      <c r="AX7" s="107">
        <v>0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40" t="s">
        <v>47</v>
      </c>
      <c r="B8" s="18">
        <v>92</v>
      </c>
      <c r="C8" s="18">
        <v>5</v>
      </c>
      <c r="D8" s="18"/>
      <c r="E8" s="18" t="s">
        <v>158</v>
      </c>
      <c r="F8" s="19" t="s">
        <v>25</v>
      </c>
      <c r="G8" s="19">
        <f t="shared" si="0"/>
        <v>460</v>
      </c>
      <c r="H8" s="19" t="s">
        <v>24</v>
      </c>
      <c r="I8" s="19">
        <f t="shared" si="1"/>
        <v>0</v>
      </c>
      <c r="J8" s="19" t="s">
        <v>24</v>
      </c>
      <c r="K8" s="19">
        <f t="shared" si="2"/>
        <v>0</v>
      </c>
      <c r="L8" s="19" t="s">
        <v>24</v>
      </c>
      <c r="M8" s="19">
        <f t="shared" si="3"/>
        <v>0</v>
      </c>
      <c r="N8" s="20">
        <f t="shared" si="4"/>
        <v>1</v>
      </c>
      <c r="O8" s="20">
        <f t="shared" si="5"/>
        <v>92</v>
      </c>
      <c r="P8" s="20">
        <v>40</v>
      </c>
      <c r="Q8" s="20"/>
      <c r="R8" s="20">
        <v>90</v>
      </c>
      <c r="S8" s="20"/>
      <c r="T8" s="20">
        <f t="shared" si="17"/>
        <v>40</v>
      </c>
      <c r="U8" s="20"/>
      <c r="V8" s="20"/>
      <c r="W8" s="20">
        <v>0</v>
      </c>
      <c r="X8" s="136" t="s">
        <v>24</v>
      </c>
      <c r="Y8" s="136">
        <f t="shared" si="6"/>
        <v>0</v>
      </c>
      <c r="Z8" s="136" t="s">
        <v>24</v>
      </c>
      <c r="AA8" s="136">
        <f t="shared" si="7"/>
        <v>0</v>
      </c>
      <c r="AB8" s="10" t="s">
        <v>25</v>
      </c>
      <c r="AC8" s="10">
        <f t="shared" si="8"/>
        <v>460</v>
      </c>
      <c r="AD8" s="10" t="s">
        <v>24</v>
      </c>
      <c r="AE8" s="10">
        <f t="shared" si="9"/>
        <v>0</v>
      </c>
      <c r="AF8" s="10">
        <v>1</v>
      </c>
      <c r="AG8" s="10">
        <v>0</v>
      </c>
      <c r="AH8" s="21">
        <v>0</v>
      </c>
      <c r="AI8" s="21">
        <v>0</v>
      </c>
      <c r="AJ8" s="22">
        <f t="shared" si="10"/>
        <v>0</v>
      </c>
      <c r="AK8" s="22">
        <f t="shared" si="11"/>
        <v>0</v>
      </c>
      <c r="AL8" s="22">
        <f t="shared" si="12"/>
        <v>0</v>
      </c>
      <c r="AM8" s="22">
        <f t="shared" si="13"/>
        <v>0</v>
      </c>
      <c r="AN8" s="10" t="s">
        <v>24</v>
      </c>
      <c r="AO8" s="10">
        <f t="shared" si="14"/>
        <v>0</v>
      </c>
      <c r="AP8" s="10" t="s">
        <v>24</v>
      </c>
      <c r="AQ8" s="10">
        <f t="shared" si="15"/>
        <v>0</v>
      </c>
      <c r="AR8" s="107">
        <v>0</v>
      </c>
      <c r="AS8" s="107">
        <v>0</v>
      </c>
      <c r="AT8" s="107">
        <f t="shared" si="16"/>
        <v>0</v>
      </c>
      <c r="AU8" s="107">
        <v>0</v>
      </c>
      <c r="AV8" s="107"/>
      <c r="AW8" s="107">
        <v>0</v>
      </c>
      <c r="AX8" s="107"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40" t="s">
        <v>48</v>
      </c>
      <c r="B9" s="18">
        <v>1372</v>
      </c>
      <c r="C9" s="18">
        <v>5</v>
      </c>
      <c r="D9" s="18"/>
      <c r="E9" s="18" t="s">
        <v>158</v>
      </c>
      <c r="F9" s="19" t="s">
        <v>25</v>
      </c>
      <c r="G9" s="19">
        <f t="shared" si="0"/>
        <v>6860</v>
      </c>
      <c r="H9" s="19" t="s">
        <v>24</v>
      </c>
      <c r="I9" s="19">
        <f t="shared" si="1"/>
        <v>0</v>
      </c>
      <c r="J9" s="19" t="s">
        <v>24</v>
      </c>
      <c r="K9" s="19">
        <f t="shared" si="2"/>
        <v>0</v>
      </c>
      <c r="L9" s="19" t="s">
        <v>24</v>
      </c>
      <c r="M9" s="19">
        <f t="shared" si="3"/>
        <v>0</v>
      </c>
      <c r="N9" s="20">
        <f t="shared" si="4"/>
        <v>0.5</v>
      </c>
      <c r="O9" s="20">
        <f t="shared" si="5"/>
        <v>686</v>
      </c>
      <c r="P9" s="20">
        <v>1372</v>
      </c>
      <c r="Q9" s="20"/>
      <c r="R9" s="20">
        <v>931</v>
      </c>
      <c r="S9" s="20">
        <v>1</v>
      </c>
      <c r="T9" s="20">
        <f t="shared" si="17"/>
        <v>1372</v>
      </c>
      <c r="U9" s="20"/>
      <c r="V9" s="20"/>
      <c r="W9" s="20">
        <v>1554</v>
      </c>
      <c r="X9" s="136" t="s">
        <v>24</v>
      </c>
      <c r="Y9" s="136">
        <f t="shared" si="6"/>
        <v>0</v>
      </c>
      <c r="Z9" s="136" t="s">
        <v>24</v>
      </c>
      <c r="AA9" s="136">
        <f t="shared" si="7"/>
        <v>0</v>
      </c>
      <c r="AB9" s="10" t="s">
        <v>25</v>
      </c>
      <c r="AC9" s="10">
        <f t="shared" si="8"/>
        <v>6860</v>
      </c>
      <c r="AD9" s="10" t="s">
        <v>25</v>
      </c>
      <c r="AE9" s="10">
        <f>IF(AD9="tak",2*$B9,0)</f>
        <v>2744</v>
      </c>
      <c r="AF9" s="10">
        <v>37</v>
      </c>
      <c r="AG9" s="10">
        <v>25</v>
      </c>
      <c r="AH9" s="21">
        <v>0</v>
      </c>
      <c r="AI9" s="21">
        <v>0</v>
      </c>
      <c r="AJ9" s="22">
        <f t="shared" si="10"/>
        <v>0</v>
      </c>
      <c r="AK9" s="22">
        <f t="shared" si="11"/>
        <v>0</v>
      </c>
      <c r="AL9" s="22">
        <f t="shared" si="12"/>
        <v>0</v>
      </c>
      <c r="AM9" s="22">
        <f t="shared" si="13"/>
        <v>0</v>
      </c>
      <c r="AN9" s="10" t="s">
        <v>24</v>
      </c>
      <c r="AO9" s="10">
        <f t="shared" si="14"/>
        <v>0</v>
      </c>
      <c r="AP9" s="10" t="s">
        <v>24</v>
      </c>
      <c r="AQ9" s="10">
        <f t="shared" si="15"/>
        <v>0</v>
      </c>
      <c r="AR9" s="107">
        <v>0</v>
      </c>
      <c r="AS9" s="107">
        <v>0</v>
      </c>
      <c r="AT9" s="107">
        <f t="shared" si="16"/>
        <v>0</v>
      </c>
      <c r="AU9" s="107">
        <v>0</v>
      </c>
      <c r="AV9" s="107"/>
      <c r="AW9" s="107">
        <v>0</v>
      </c>
      <c r="AX9" s="107">
        <v>0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40" t="s">
        <v>49</v>
      </c>
      <c r="B10" s="18">
        <v>155</v>
      </c>
      <c r="C10" s="18">
        <v>4</v>
      </c>
      <c r="D10" s="18"/>
      <c r="E10" s="18" t="s">
        <v>158</v>
      </c>
      <c r="F10" s="19" t="s">
        <v>25</v>
      </c>
      <c r="G10" s="19">
        <f t="shared" si="0"/>
        <v>464</v>
      </c>
      <c r="H10" s="19" t="s">
        <v>24</v>
      </c>
      <c r="I10" s="19">
        <f t="shared" si="1"/>
        <v>0</v>
      </c>
      <c r="J10" s="19" t="s">
        <v>24</v>
      </c>
      <c r="K10" s="19">
        <f t="shared" si="2"/>
        <v>0</v>
      </c>
      <c r="L10" s="19" t="s">
        <v>24</v>
      </c>
      <c r="M10" s="19">
        <f t="shared" si="3"/>
        <v>0</v>
      </c>
      <c r="N10" s="20">
        <f t="shared" si="4"/>
        <v>1</v>
      </c>
      <c r="O10" s="20">
        <f t="shared" si="5"/>
        <v>116</v>
      </c>
      <c r="P10" s="20">
        <v>114</v>
      </c>
      <c r="Q10" s="20"/>
      <c r="R10" s="20">
        <v>0</v>
      </c>
      <c r="S10" s="20"/>
      <c r="T10" s="20">
        <v>0</v>
      </c>
      <c r="U10" s="20"/>
      <c r="V10" s="20"/>
      <c r="W10" s="20">
        <v>0</v>
      </c>
      <c r="X10" s="136" t="s">
        <v>24</v>
      </c>
      <c r="Y10" s="136">
        <f t="shared" si="6"/>
        <v>0</v>
      </c>
      <c r="Z10" s="136" t="s">
        <v>24</v>
      </c>
      <c r="AA10" s="136">
        <f t="shared" si="7"/>
        <v>0</v>
      </c>
      <c r="AB10" s="10" t="s">
        <v>25</v>
      </c>
      <c r="AC10" s="10">
        <f t="shared" si="8"/>
        <v>620</v>
      </c>
      <c r="AD10" s="10" t="s">
        <v>24</v>
      </c>
      <c r="AE10" s="10">
        <f t="shared" ref="AE10:AE17" si="18">IF(AD10="tak",1.5*$B10,0)</f>
        <v>0</v>
      </c>
      <c r="AF10" s="10">
        <v>3</v>
      </c>
      <c r="AG10" s="10">
        <v>0</v>
      </c>
      <c r="AH10" s="21">
        <v>0</v>
      </c>
      <c r="AI10" s="21">
        <v>39</v>
      </c>
      <c r="AJ10" s="22">
        <f t="shared" si="10"/>
        <v>156</v>
      </c>
      <c r="AK10" s="22">
        <f t="shared" si="11"/>
        <v>0</v>
      </c>
      <c r="AL10" s="22">
        <f t="shared" si="12"/>
        <v>0</v>
      </c>
      <c r="AM10" s="22">
        <f t="shared" si="13"/>
        <v>39</v>
      </c>
      <c r="AN10" s="10" t="s">
        <v>24</v>
      </c>
      <c r="AO10" s="10">
        <f t="shared" si="14"/>
        <v>0</v>
      </c>
      <c r="AP10" s="10" t="s">
        <v>24</v>
      </c>
      <c r="AQ10" s="10">
        <f t="shared" si="15"/>
        <v>0</v>
      </c>
      <c r="AR10" s="107">
        <v>0</v>
      </c>
      <c r="AS10" s="107">
        <v>0</v>
      </c>
      <c r="AT10" s="107">
        <f t="shared" si="16"/>
        <v>0</v>
      </c>
      <c r="AU10" s="107">
        <v>0</v>
      </c>
      <c r="AV10" s="107"/>
      <c r="AW10" s="107">
        <v>0</v>
      </c>
      <c r="AX10" s="107"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74" customFormat="1" ht="15" customHeight="1" x14ac:dyDescent="0.25">
      <c r="A11" s="40" t="s">
        <v>50</v>
      </c>
      <c r="B11" s="18">
        <v>142</v>
      </c>
      <c r="C11" s="18">
        <v>5</v>
      </c>
      <c r="D11" s="18"/>
      <c r="E11" s="18" t="s">
        <v>158</v>
      </c>
      <c r="F11" s="19" t="s">
        <v>25</v>
      </c>
      <c r="G11" s="19">
        <f t="shared" si="0"/>
        <v>710</v>
      </c>
      <c r="H11" s="19" t="s">
        <v>24</v>
      </c>
      <c r="I11" s="19">
        <f t="shared" si="1"/>
        <v>0</v>
      </c>
      <c r="J11" s="19" t="s">
        <v>24</v>
      </c>
      <c r="K11" s="19">
        <f t="shared" si="2"/>
        <v>0</v>
      </c>
      <c r="L11" s="19" t="s">
        <v>24</v>
      </c>
      <c r="M11" s="19">
        <f t="shared" si="3"/>
        <v>0</v>
      </c>
      <c r="N11" s="20">
        <f t="shared" si="4"/>
        <v>1</v>
      </c>
      <c r="O11" s="20">
        <f t="shared" si="5"/>
        <v>142</v>
      </c>
      <c r="P11" s="20">
        <v>142</v>
      </c>
      <c r="Q11" s="20"/>
      <c r="R11" s="20">
        <v>0</v>
      </c>
      <c r="S11" s="20"/>
      <c r="T11" s="20">
        <v>99</v>
      </c>
      <c r="U11" s="20"/>
      <c r="V11" s="20"/>
      <c r="W11" s="20">
        <v>0</v>
      </c>
      <c r="X11" s="136" t="s">
        <v>24</v>
      </c>
      <c r="Y11" s="136">
        <f t="shared" si="6"/>
        <v>0</v>
      </c>
      <c r="Z11" s="136" t="s">
        <v>24</v>
      </c>
      <c r="AA11" s="136">
        <f t="shared" si="7"/>
        <v>0</v>
      </c>
      <c r="AB11" s="10" t="s">
        <v>25</v>
      </c>
      <c r="AC11" s="10">
        <f t="shared" si="8"/>
        <v>710</v>
      </c>
      <c r="AD11" s="10" t="s">
        <v>24</v>
      </c>
      <c r="AE11" s="10">
        <f t="shared" si="18"/>
        <v>0</v>
      </c>
      <c r="AF11" s="10">
        <v>3</v>
      </c>
      <c r="AG11" s="10">
        <v>0</v>
      </c>
      <c r="AH11" s="21">
        <v>0</v>
      </c>
      <c r="AI11" s="21">
        <f>B11-P11-R11</f>
        <v>0</v>
      </c>
      <c r="AJ11" s="22">
        <f t="shared" si="10"/>
        <v>0</v>
      </c>
      <c r="AK11" s="22">
        <f t="shared" si="11"/>
        <v>0</v>
      </c>
      <c r="AL11" s="22">
        <f t="shared" si="12"/>
        <v>0</v>
      </c>
      <c r="AM11" s="22">
        <f t="shared" si="13"/>
        <v>0</v>
      </c>
      <c r="AN11" s="10" t="s">
        <v>24</v>
      </c>
      <c r="AO11" s="10">
        <f t="shared" si="14"/>
        <v>0</v>
      </c>
      <c r="AP11" s="10" t="s">
        <v>24</v>
      </c>
      <c r="AQ11" s="10">
        <f t="shared" si="15"/>
        <v>0</v>
      </c>
      <c r="AR11" s="107">
        <v>0</v>
      </c>
      <c r="AS11" s="107">
        <v>0</v>
      </c>
      <c r="AT11" s="107">
        <f t="shared" si="16"/>
        <v>0</v>
      </c>
      <c r="AU11" s="107">
        <v>0</v>
      </c>
      <c r="AV11" s="107"/>
      <c r="AW11" s="107">
        <v>0</v>
      </c>
      <c r="AX11" s="107">
        <v>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74" customFormat="1" ht="15" customHeight="1" x14ac:dyDescent="0.25">
      <c r="A12" s="40" t="s">
        <v>51</v>
      </c>
      <c r="B12" s="18">
        <v>136</v>
      </c>
      <c r="C12" s="18">
        <v>4</v>
      </c>
      <c r="D12" s="18"/>
      <c r="E12" s="18" t="s">
        <v>158</v>
      </c>
      <c r="F12" s="19" t="s">
        <v>25</v>
      </c>
      <c r="G12" s="19">
        <f t="shared" si="0"/>
        <v>544</v>
      </c>
      <c r="H12" s="19" t="s">
        <v>24</v>
      </c>
      <c r="I12" s="19">
        <f t="shared" si="1"/>
        <v>0</v>
      </c>
      <c r="J12" s="19" t="s">
        <v>24</v>
      </c>
      <c r="K12" s="19">
        <f t="shared" si="2"/>
        <v>0</v>
      </c>
      <c r="L12" s="19" t="s">
        <v>24</v>
      </c>
      <c r="M12" s="19">
        <f t="shared" si="3"/>
        <v>0</v>
      </c>
      <c r="N12" s="20">
        <f t="shared" si="4"/>
        <v>1</v>
      </c>
      <c r="O12" s="20">
        <f t="shared" si="5"/>
        <v>136</v>
      </c>
      <c r="P12" s="20">
        <v>136</v>
      </c>
      <c r="Q12" s="20"/>
      <c r="R12" s="20">
        <v>0</v>
      </c>
      <c r="S12" s="20"/>
      <c r="T12" s="20">
        <v>0</v>
      </c>
      <c r="U12" s="20"/>
      <c r="V12" s="20"/>
      <c r="W12" s="20">
        <v>0</v>
      </c>
      <c r="X12" s="136" t="s">
        <v>24</v>
      </c>
      <c r="Y12" s="136">
        <f t="shared" si="6"/>
        <v>0</v>
      </c>
      <c r="Z12" s="136" t="s">
        <v>24</v>
      </c>
      <c r="AA12" s="136">
        <f t="shared" si="7"/>
        <v>0</v>
      </c>
      <c r="AB12" s="10" t="s">
        <v>25</v>
      </c>
      <c r="AC12" s="10">
        <f t="shared" si="8"/>
        <v>544</v>
      </c>
      <c r="AD12" s="10" t="s">
        <v>24</v>
      </c>
      <c r="AE12" s="10">
        <f t="shared" si="18"/>
        <v>0</v>
      </c>
      <c r="AF12" s="10">
        <v>5</v>
      </c>
      <c r="AG12" s="10">
        <v>0</v>
      </c>
      <c r="AH12" s="21">
        <v>0</v>
      </c>
      <c r="AI12" s="21">
        <f>B12-P12-R12</f>
        <v>0</v>
      </c>
      <c r="AJ12" s="22">
        <f t="shared" si="10"/>
        <v>0</v>
      </c>
      <c r="AK12" s="22">
        <f t="shared" si="11"/>
        <v>0</v>
      </c>
      <c r="AL12" s="22">
        <f t="shared" si="12"/>
        <v>0</v>
      </c>
      <c r="AM12" s="22">
        <f t="shared" si="13"/>
        <v>0</v>
      </c>
      <c r="AN12" s="10" t="s">
        <v>24</v>
      </c>
      <c r="AO12" s="10">
        <f t="shared" si="14"/>
        <v>0</v>
      </c>
      <c r="AP12" s="10" t="s">
        <v>24</v>
      </c>
      <c r="AQ12" s="10">
        <f t="shared" si="15"/>
        <v>0</v>
      </c>
      <c r="AR12" s="107">
        <v>0</v>
      </c>
      <c r="AS12" s="107">
        <v>0</v>
      </c>
      <c r="AT12" s="107">
        <f t="shared" si="16"/>
        <v>0</v>
      </c>
      <c r="AU12" s="107">
        <v>0</v>
      </c>
      <c r="AV12" s="107"/>
      <c r="AW12" s="107">
        <v>0</v>
      </c>
      <c r="AX12" s="107">
        <v>0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s="74" customFormat="1" ht="15" customHeight="1" x14ac:dyDescent="0.25">
      <c r="A13" s="40" t="s">
        <v>52</v>
      </c>
      <c r="B13" s="18">
        <v>553</v>
      </c>
      <c r="C13" s="18">
        <v>4</v>
      </c>
      <c r="D13" s="18"/>
      <c r="E13" s="18" t="s">
        <v>158</v>
      </c>
      <c r="F13" s="19" t="s">
        <v>25</v>
      </c>
      <c r="G13" s="19">
        <f t="shared" si="0"/>
        <v>2212</v>
      </c>
      <c r="H13" s="19" t="s">
        <v>24</v>
      </c>
      <c r="I13" s="19">
        <f t="shared" si="1"/>
        <v>0</v>
      </c>
      <c r="J13" s="19" t="s">
        <v>24</v>
      </c>
      <c r="K13" s="19">
        <f t="shared" si="2"/>
        <v>0</v>
      </c>
      <c r="L13" s="19" t="s">
        <v>24</v>
      </c>
      <c r="M13" s="19">
        <f t="shared" si="3"/>
        <v>0</v>
      </c>
      <c r="N13" s="20">
        <f t="shared" si="4"/>
        <v>1</v>
      </c>
      <c r="O13" s="20">
        <f t="shared" si="5"/>
        <v>553</v>
      </c>
      <c r="P13" s="20">
        <v>52</v>
      </c>
      <c r="Q13" s="20"/>
      <c r="R13" s="20">
        <v>110</v>
      </c>
      <c r="S13" s="20"/>
      <c r="T13" s="20">
        <f t="shared" si="17"/>
        <v>238</v>
      </c>
      <c r="U13" s="20"/>
      <c r="V13" s="20"/>
      <c r="W13" s="20">
        <v>973</v>
      </c>
      <c r="X13" s="136" t="s">
        <v>24</v>
      </c>
      <c r="Y13" s="136">
        <f t="shared" si="6"/>
        <v>0</v>
      </c>
      <c r="Z13" s="136" t="s">
        <v>24</v>
      </c>
      <c r="AA13" s="136">
        <f t="shared" si="7"/>
        <v>0</v>
      </c>
      <c r="AB13" s="10" t="s">
        <v>25</v>
      </c>
      <c r="AC13" s="10">
        <f t="shared" si="8"/>
        <v>2212</v>
      </c>
      <c r="AD13" s="10" t="s">
        <v>24</v>
      </c>
      <c r="AE13" s="10">
        <f t="shared" si="18"/>
        <v>0</v>
      </c>
      <c r="AF13" s="10">
        <v>8</v>
      </c>
      <c r="AG13" s="10">
        <v>6</v>
      </c>
      <c r="AH13" s="21">
        <v>0</v>
      </c>
      <c r="AI13" s="21">
        <v>0</v>
      </c>
      <c r="AJ13" s="22">
        <f t="shared" si="10"/>
        <v>0</v>
      </c>
      <c r="AK13" s="22">
        <f t="shared" si="11"/>
        <v>0</v>
      </c>
      <c r="AL13" s="22">
        <f t="shared" si="12"/>
        <v>0</v>
      </c>
      <c r="AM13" s="22">
        <f t="shared" si="13"/>
        <v>0</v>
      </c>
      <c r="AN13" s="10" t="s">
        <v>24</v>
      </c>
      <c r="AO13" s="10">
        <f t="shared" si="14"/>
        <v>0</v>
      </c>
      <c r="AP13" s="10" t="s">
        <v>24</v>
      </c>
      <c r="AQ13" s="10">
        <f t="shared" si="15"/>
        <v>0</v>
      </c>
      <c r="AR13" s="107">
        <v>0</v>
      </c>
      <c r="AS13" s="107">
        <v>0</v>
      </c>
      <c r="AT13" s="107">
        <f t="shared" si="16"/>
        <v>0</v>
      </c>
      <c r="AU13" s="107">
        <v>186</v>
      </c>
      <c r="AV13" s="107">
        <v>12</v>
      </c>
      <c r="AW13" s="107">
        <v>429</v>
      </c>
      <c r="AX13" s="107">
        <v>1</v>
      </c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</row>
    <row r="14" spans="1:367" s="74" customFormat="1" ht="15" customHeight="1" x14ac:dyDescent="0.25">
      <c r="A14" s="40" t="s">
        <v>46</v>
      </c>
      <c r="B14" s="18">
        <v>114</v>
      </c>
      <c r="C14" s="18">
        <v>5</v>
      </c>
      <c r="D14" s="18"/>
      <c r="E14" s="18" t="s">
        <v>158</v>
      </c>
      <c r="F14" s="19" t="s">
        <v>25</v>
      </c>
      <c r="G14" s="19">
        <f t="shared" si="0"/>
        <v>570</v>
      </c>
      <c r="H14" s="19" t="s">
        <v>24</v>
      </c>
      <c r="I14" s="19">
        <f t="shared" si="1"/>
        <v>0</v>
      </c>
      <c r="J14" s="19" t="s">
        <v>24</v>
      </c>
      <c r="K14" s="19">
        <f t="shared" si="2"/>
        <v>0</v>
      </c>
      <c r="L14" s="19" t="s">
        <v>24</v>
      </c>
      <c r="M14" s="19">
        <f t="shared" si="3"/>
        <v>0</v>
      </c>
      <c r="N14" s="20">
        <f t="shared" si="4"/>
        <v>1</v>
      </c>
      <c r="O14" s="20">
        <f t="shared" si="5"/>
        <v>114</v>
      </c>
      <c r="P14" s="20">
        <v>114</v>
      </c>
      <c r="Q14" s="20"/>
      <c r="R14" s="20">
        <v>114</v>
      </c>
      <c r="S14" s="20"/>
      <c r="T14" s="20">
        <f t="shared" si="17"/>
        <v>114</v>
      </c>
      <c r="U14" s="20"/>
      <c r="V14" s="20"/>
      <c r="W14" s="20">
        <v>0</v>
      </c>
      <c r="X14" s="136" t="s">
        <v>24</v>
      </c>
      <c r="Y14" s="136">
        <f t="shared" si="6"/>
        <v>0</v>
      </c>
      <c r="Z14" s="136" t="s">
        <v>24</v>
      </c>
      <c r="AA14" s="136">
        <f t="shared" si="7"/>
        <v>0</v>
      </c>
      <c r="AB14" s="10" t="s">
        <v>25</v>
      </c>
      <c r="AC14" s="10">
        <f t="shared" si="8"/>
        <v>570</v>
      </c>
      <c r="AD14" s="10" t="s">
        <v>24</v>
      </c>
      <c r="AE14" s="10">
        <f t="shared" si="18"/>
        <v>0</v>
      </c>
      <c r="AF14" s="10">
        <v>1</v>
      </c>
      <c r="AG14" s="10">
        <v>0</v>
      </c>
      <c r="AH14" s="21">
        <v>0</v>
      </c>
      <c r="AI14" s="21">
        <v>0</v>
      </c>
      <c r="AJ14" s="22">
        <f t="shared" si="10"/>
        <v>0</v>
      </c>
      <c r="AK14" s="22">
        <f t="shared" si="11"/>
        <v>0</v>
      </c>
      <c r="AL14" s="22">
        <f t="shared" si="12"/>
        <v>0</v>
      </c>
      <c r="AM14" s="22">
        <f t="shared" si="13"/>
        <v>0</v>
      </c>
      <c r="AN14" s="10" t="s">
        <v>24</v>
      </c>
      <c r="AO14" s="10">
        <f t="shared" si="14"/>
        <v>0</v>
      </c>
      <c r="AP14" s="10" t="s">
        <v>24</v>
      </c>
      <c r="AQ14" s="10">
        <f t="shared" si="15"/>
        <v>0</v>
      </c>
      <c r="AR14" s="107">
        <v>0</v>
      </c>
      <c r="AS14" s="107">
        <v>0</v>
      </c>
      <c r="AT14" s="107">
        <f t="shared" si="16"/>
        <v>0</v>
      </c>
      <c r="AU14" s="107">
        <v>0</v>
      </c>
      <c r="AV14" s="107"/>
      <c r="AW14" s="107">
        <v>0</v>
      </c>
      <c r="AX14" s="107">
        <v>0</v>
      </c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</row>
    <row r="15" spans="1:367" s="74" customFormat="1" ht="15" customHeight="1" x14ac:dyDescent="0.25">
      <c r="A15" s="40" t="s">
        <v>53</v>
      </c>
      <c r="B15" s="18">
        <v>128</v>
      </c>
      <c r="C15" s="18">
        <v>4</v>
      </c>
      <c r="D15" s="18"/>
      <c r="E15" s="18" t="s">
        <v>158</v>
      </c>
      <c r="F15" s="19" t="s">
        <v>25</v>
      </c>
      <c r="G15" s="19">
        <f t="shared" si="0"/>
        <v>400</v>
      </c>
      <c r="H15" s="19" t="s">
        <v>24</v>
      </c>
      <c r="I15" s="19">
        <f t="shared" si="1"/>
        <v>0</v>
      </c>
      <c r="J15" s="19" t="s">
        <v>24</v>
      </c>
      <c r="K15" s="19">
        <f t="shared" si="2"/>
        <v>0</v>
      </c>
      <c r="L15" s="19" t="s">
        <v>24</v>
      </c>
      <c r="M15" s="19">
        <f t="shared" si="3"/>
        <v>0</v>
      </c>
      <c r="N15" s="20">
        <f t="shared" si="4"/>
        <v>1</v>
      </c>
      <c r="O15" s="20">
        <f t="shared" si="5"/>
        <v>100</v>
      </c>
      <c r="P15" s="20">
        <v>100</v>
      </c>
      <c r="Q15" s="20"/>
      <c r="R15" s="20">
        <v>0</v>
      </c>
      <c r="S15" s="20"/>
      <c r="T15" s="20">
        <f t="shared" si="17"/>
        <v>100</v>
      </c>
      <c r="U15" s="20"/>
      <c r="V15" s="20"/>
      <c r="W15" s="20">
        <v>0</v>
      </c>
      <c r="X15" s="136" t="s">
        <v>24</v>
      </c>
      <c r="Y15" s="136">
        <f>Y3</f>
        <v>0</v>
      </c>
      <c r="Z15" s="136" t="s">
        <v>24</v>
      </c>
      <c r="AA15" s="136">
        <f>AA3</f>
        <v>0</v>
      </c>
      <c r="AB15" s="10" t="s">
        <v>25</v>
      </c>
      <c r="AC15" s="10">
        <f t="shared" si="8"/>
        <v>512</v>
      </c>
      <c r="AD15" s="10" t="s">
        <v>24</v>
      </c>
      <c r="AE15" s="10">
        <f t="shared" si="18"/>
        <v>0</v>
      </c>
      <c r="AF15" s="10">
        <v>0</v>
      </c>
      <c r="AG15" s="10">
        <v>0</v>
      </c>
      <c r="AH15" s="21">
        <v>0</v>
      </c>
      <c r="AI15" s="21">
        <f>B15-P15-R15</f>
        <v>28</v>
      </c>
      <c r="AJ15" s="22">
        <f t="shared" si="10"/>
        <v>112</v>
      </c>
      <c r="AK15" s="22">
        <f t="shared" si="11"/>
        <v>0</v>
      </c>
      <c r="AL15" s="22">
        <f t="shared" si="12"/>
        <v>0</v>
      </c>
      <c r="AM15" s="22">
        <f t="shared" si="13"/>
        <v>28</v>
      </c>
      <c r="AN15" s="10" t="s">
        <v>24</v>
      </c>
      <c r="AO15" s="10">
        <f>AO3</f>
        <v>0</v>
      </c>
      <c r="AP15" s="10" t="s">
        <v>24</v>
      </c>
      <c r="AQ15" s="10">
        <f t="shared" si="15"/>
        <v>0</v>
      </c>
      <c r="AR15" s="107">
        <v>0</v>
      </c>
      <c r="AS15" s="107">
        <v>0</v>
      </c>
      <c r="AT15" s="107">
        <f t="shared" si="16"/>
        <v>0</v>
      </c>
      <c r="AU15" s="107">
        <v>0</v>
      </c>
      <c r="AV15" s="107"/>
      <c r="AW15" s="107">
        <v>0</v>
      </c>
      <c r="AX15" s="107">
        <v>0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s="74" customFormat="1" ht="15" customHeight="1" x14ac:dyDescent="0.25">
      <c r="A16" s="40" t="s">
        <v>54</v>
      </c>
      <c r="B16" s="18">
        <v>98</v>
      </c>
      <c r="C16" s="18">
        <v>4</v>
      </c>
      <c r="D16" s="18"/>
      <c r="E16" s="18" t="s">
        <v>158</v>
      </c>
      <c r="F16" s="19" t="s">
        <v>25</v>
      </c>
      <c r="G16" s="19">
        <f t="shared" si="0"/>
        <v>0</v>
      </c>
      <c r="H16" s="19" t="s">
        <v>24</v>
      </c>
      <c r="I16" s="19">
        <f t="shared" si="1"/>
        <v>0</v>
      </c>
      <c r="J16" s="19" t="s">
        <v>24</v>
      </c>
      <c r="K16" s="19">
        <f t="shared" si="2"/>
        <v>0</v>
      </c>
      <c r="L16" s="19" t="s">
        <v>24</v>
      </c>
      <c r="M16" s="19">
        <f t="shared" si="3"/>
        <v>0</v>
      </c>
      <c r="N16" s="20">
        <f t="shared" si="4"/>
        <v>1</v>
      </c>
      <c r="O16" s="20">
        <f t="shared" si="5"/>
        <v>0</v>
      </c>
      <c r="P16" s="20">
        <v>0</v>
      </c>
      <c r="Q16" s="20"/>
      <c r="R16" s="20">
        <v>0</v>
      </c>
      <c r="S16" s="20"/>
      <c r="T16" s="20">
        <f t="shared" si="17"/>
        <v>0</v>
      </c>
      <c r="U16" s="20"/>
      <c r="V16" s="20"/>
      <c r="W16" s="20">
        <v>44</v>
      </c>
      <c r="X16" s="136" t="s">
        <v>24</v>
      </c>
      <c r="Y16" s="136">
        <f>IF(X16="tak",$C16*$B16,0)</f>
        <v>0</v>
      </c>
      <c r="Z16" s="136" t="s">
        <v>24</v>
      </c>
      <c r="AA16" s="136">
        <f>IF(Z16="tak",$C16*$B16,0)</f>
        <v>0</v>
      </c>
      <c r="AB16" s="10" t="s">
        <v>25</v>
      </c>
      <c r="AC16" s="10">
        <f t="shared" si="8"/>
        <v>392</v>
      </c>
      <c r="AD16" s="10" t="s">
        <v>24</v>
      </c>
      <c r="AE16" s="10">
        <f t="shared" si="18"/>
        <v>0</v>
      </c>
      <c r="AF16" s="10">
        <v>0</v>
      </c>
      <c r="AG16" s="10">
        <v>0</v>
      </c>
      <c r="AH16" s="21">
        <v>0</v>
      </c>
      <c r="AI16" s="21">
        <f>B16-P16-R16</f>
        <v>98</v>
      </c>
      <c r="AJ16" s="22">
        <f t="shared" si="10"/>
        <v>392</v>
      </c>
      <c r="AK16" s="22">
        <f t="shared" si="11"/>
        <v>0</v>
      </c>
      <c r="AL16" s="22">
        <f t="shared" si="12"/>
        <v>0</v>
      </c>
      <c r="AM16" s="22">
        <f t="shared" si="13"/>
        <v>98</v>
      </c>
      <c r="AN16" s="10" t="s">
        <v>24</v>
      </c>
      <c r="AO16" s="10">
        <f t="shared" si="14"/>
        <v>0</v>
      </c>
      <c r="AP16" s="10" t="s">
        <v>24</v>
      </c>
      <c r="AQ16" s="10">
        <f t="shared" si="15"/>
        <v>0</v>
      </c>
      <c r="AR16" s="107">
        <v>0</v>
      </c>
      <c r="AS16" s="107">
        <v>0</v>
      </c>
      <c r="AT16" s="107">
        <f t="shared" si="16"/>
        <v>0</v>
      </c>
      <c r="AU16" s="107">
        <v>0</v>
      </c>
      <c r="AV16" s="107"/>
      <c r="AW16" s="107">
        <v>0</v>
      </c>
      <c r="AX16" s="107">
        <v>0</v>
      </c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</row>
    <row r="17" spans="1:367" s="74" customFormat="1" ht="15" customHeight="1" x14ac:dyDescent="0.25">
      <c r="A17" s="40" t="s">
        <v>55</v>
      </c>
      <c r="B17" s="18">
        <v>124</v>
      </c>
      <c r="C17" s="18">
        <v>3.5</v>
      </c>
      <c r="D17" s="18"/>
      <c r="E17" s="18" t="s">
        <v>158</v>
      </c>
      <c r="F17" s="19" t="s">
        <v>25</v>
      </c>
      <c r="G17" s="19">
        <f t="shared" si="0"/>
        <v>336</v>
      </c>
      <c r="H17" s="19" t="s">
        <v>24</v>
      </c>
      <c r="I17" s="19">
        <f t="shared" si="1"/>
        <v>0</v>
      </c>
      <c r="J17" s="19" t="s">
        <v>24</v>
      </c>
      <c r="K17" s="19">
        <f t="shared" si="2"/>
        <v>0</v>
      </c>
      <c r="L17" s="19" t="s">
        <v>24</v>
      </c>
      <c r="M17" s="19">
        <f t="shared" si="3"/>
        <v>0</v>
      </c>
      <c r="N17" s="20">
        <f t="shared" si="4"/>
        <v>1</v>
      </c>
      <c r="O17" s="20">
        <f t="shared" si="5"/>
        <v>96</v>
      </c>
      <c r="P17" s="20">
        <v>96</v>
      </c>
      <c r="Q17" s="20"/>
      <c r="R17" s="20">
        <v>0</v>
      </c>
      <c r="S17" s="20"/>
      <c r="T17" s="20">
        <f t="shared" si="17"/>
        <v>96</v>
      </c>
      <c r="U17" s="20"/>
      <c r="V17" s="20"/>
      <c r="W17" s="20">
        <v>0</v>
      </c>
      <c r="X17" s="136" t="s">
        <v>24</v>
      </c>
      <c r="Y17" s="136">
        <f>IF(X17="tak",$C17*$B17,0)</f>
        <v>0</v>
      </c>
      <c r="Z17" s="136" t="s">
        <v>24</v>
      </c>
      <c r="AA17" s="136">
        <f>IF(Z17="tak",$C17*$B17,0)</f>
        <v>0</v>
      </c>
      <c r="AB17" s="10" t="s">
        <v>25</v>
      </c>
      <c r="AC17" s="10">
        <f t="shared" si="8"/>
        <v>434</v>
      </c>
      <c r="AD17" s="10" t="s">
        <v>24</v>
      </c>
      <c r="AE17" s="10">
        <f t="shared" si="18"/>
        <v>0</v>
      </c>
      <c r="AF17" s="10">
        <v>0</v>
      </c>
      <c r="AG17" s="10">
        <v>0</v>
      </c>
      <c r="AH17" s="21">
        <v>0</v>
      </c>
      <c r="AI17" s="21">
        <f>B17-P17-R17</f>
        <v>28</v>
      </c>
      <c r="AJ17" s="22">
        <f t="shared" si="10"/>
        <v>98</v>
      </c>
      <c r="AK17" s="22">
        <f t="shared" si="11"/>
        <v>0</v>
      </c>
      <c r="AL17" s="22">
        <f t="shared" si="12"/>
        <v>0</v>
      </c>
      <c r="AM17" s="22">
        <f t="shared" si="13"/>
        <v>28</v>
      </c>
      <c r="AN17" s="10" t="s">
        <v>24</v>
      </c>
      <c r="AO17" s="10">
        <f t="shared" si="14"/>
        <v>0</v>
      </c>
      <c r="AP17" s="10" t="s">
        <v>24</v>
      </c>
      <c r="AQ17" s="10">
        <f t="shared" si="15"/>
        <v>0</v>
      </c>
      <c r="AR17" s="107">
        <v>0</v>
      </c>
      <c r="AS17" s="107">
        <v>0</v>
      </c>
      <c r="AT17" s="107">
        <f t="shared" si="16"/>
        <v>0</v>
      </c>
      <c r="AU17" s="107">
        <v>0</v>
      </c>
      <c r="AV17" s="107"/>
      <c r="AW17" s="107">
        <v>0</v>
      </c>
      <c r="AX17" s="107">
        <v>0</v>
      </c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</row>
    <row r="18" spans="1:367" s="74" customFormat="1" ht="15" customHeight="1" x14ac:dyDescent="0.25">
      <c r="A18" s="40" t="s">
        <v>207</v>
      </c>
      <c r="B18" s="18">
        <v>125</v>
      </c>
      <c r="C18" s="18">
        <v>4</v>
      </c>
      <c r="D18" s="18"/>
      <c r="E18" s="18" t="s">
        <v>158</v>
      </c>
      <c r="F18" s="19" t="s">
        <v>25</v>
      </c>
      <c r="G18" s="19">
        <f t="shared" si="0"/>
        <v>396</v>
      </c>
      <c r="H18" s="19" t="s">
        <v>24</v>
      </c>
      <c r="I18" s="19">
        <f t="shared" si="1"/>
        <v>0</v>
      </c>
      <c r="J18" s="19" t="s">
        <v>24</v>
      </c>
      <c r="K18" s="19">
        <f t="shared" si="2"/>
        <v>0</v>
      </c>
      <c r="L18" s="19" t="s">
        <v>24</v>
      </c>
      <c r="M18" s="19">
        <f t="shared" si="3"/>
        <v>0</v>
      </c>
      <c r="N18" s="20">
        <f t="shared" si="4"/>
        <v>1</v>
      </c>
      <c r="O18" s="20">
        <f t="shared" si="5"/>
        <v>99</v>
      </c>
      <c r="P18" s="20">
        <v>99</v>
      </c>
      <c r="Q18" s="20"/>
      <c r="R18" s="20">
        <v>0</v>
      </c>
      <c r="S18" s="20"/>
      <c r="T18" s="20">
        <v>0</v>
      </c>
      <c r="U18" s="20"/>
      <c r="V18" s="20"/>
      <c r="W18" s="20">
        <v>0</v>
      </c>
      <c r="X18" s="136" t="s">
        <v>24</v>
      </c>
      <c r="Y18" s="136">
        <f>IF(X18="tak",$C18*$B18,0)</f>
        <v>0</v>
      </c>
      <c r="Z18" s="136" t="s">
        <v>24</v>
      </c>
      <c r="AA18" s="136">
        <f>IF(Z18="tak",$C18*$B18,0)</f>
        <v>0</v>
      </c>
      <c r="AB18" s="10" t="s">
        <v>25</v>
      </c>
      <c r="AC18" s="10">
        <f t="shared" si="8"/>
        <v>500</v>
      </c>
      <c r="AD18" s="10" t="s">
        <v>24</v>
      </c>
      <c r="AE18" s="10">
        <f t="shared" ref="AE18" si="19">IF(AD18="tak",1.5*$B18,0)</f>
        <v>0</v>
      </c>
      <c r="AF18" s="10">
        <v>0</v>
      </c>
      <c r="AG18" s="10">
        <v>0</v>
      </c>
      <c r="AH18" s="21">
        <v>0</v>
      </c>
      <c r="AI18" s="21">
        <f>B18-P18-R18</f>
        <v>26</v>
      </c>
      <c r="AJ18" s="22">
        <f t="shared" si="10"/>
        <v>104</v>
      </c>
      <c r="AK18" s="22">
        <f t="shared" si="11"/>
        <v>0</v>
      </c>
      <c r="AL18" s="22">
        <f t="shared" si="12"/>
        <v>0</v>
      </c>
      <c r="AM18" s="22">
        <f t="shared" si="13"/>
        <v>26</v>
      </c>
      <c r="AN18" s="10" t="s">
        <v>24</v>
      </c>
      <c r="AO18" s="10">
        <f t="shared" ref="AO18" si="20">IF(AN18="tak",$C18*$B18,0)</f>
        <v>0</v>
      </c>
      <c r="AP18" s="10" t="s">
        <v>24</v>
      </c>
      <c r="AQ18" s="10">
        <f t="shared" ref="AQ18" si="21">IF(AP18="tak",$C18*$B18,0)</f>
        <v>0</v>
      </c>
      <c r="AR18" s="107">
        <v>0</v>
      </c>
      <c r="AS18" s="107">
        <v>0</v>
      </c>
      <c r="AT18" s="107">
        <f t="shared" ref="AT18" si="22">AR18*AS18</f>
        <v>0</v>
      </c>
      <c r="AU18" s="107">
        <v>0</v>
      </c>
      <c r="AV18" s="107"/>
      <c r="AW18" s="107">
        <v>0</v>
      </c>
      <c r="AX18" s="107">
        <v>0</v>
      </c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</row>
    <row r="19" spans="1:367" s="74" customFormat="1" ht="30" customHeight="1" x14ac:dyDescent="0.25">
      <c r="A19" s="98" t="s">
        <v>181</v>
      </c>
      <c r="B19" s="18"/>
      <c r="C19" s="18"/>
      <c r="D19" s="18"/>
      <c r="E19" s="18"/>
      <c r="F19" s="19"/>
      <c r="G19" s="19"/>
      <c r="H19" s="19"/>
      <c r="I19" s="19"/>
      <c r="J19" s="19"/>
      <c r="K19" s="19"/>
      <c r="L19" s="19"/>
      <c r="M19" s="19"/>
      <c r="N19" s="20"/>
      <c r="O19" s="20"/>
      <c r="P19" s="20">
        <v>0</v>
      </c>
      <c r="Q19" s="20"/>
      <c r="R19" s="20">
        <v>0</v>
      </c>
      <c r="S19" s="20"/>
      <c r="T19" s="20">
        <f t="shared" si="17"/>
        <v>79</v>
      </c>
      <c r="U19" s="20"/>
      <c r="V19" s="20"/>
      <c r="W19" s="20"/>
      <c r="X19" s="136"/>
      <c r="Y19" s="136"/>
      <c r="Z19" s="136"/>
      <c r="AA19" s="136"/>
      <c r="AB19" s="10"/>
      <c r="AC19" s="10"/>
      <c r="AD19" s="10"/>
      <c r="AE19" s="10"/>
      <c r="AF19" s="10"/>
      <c r="AG19" s="10"/>
      <c r="AH19" s="21"/>
      <c r="AI19" s="21"/>
      <c r="AJ19" s="22"/>
      <c r="AK19" s="22"/>
      <c r="AL19" s="22"/>
      <c r="AM19" s="22"/>
      <c r="AN19" s="10"/>
      <c r="AO19" s="10"/>
      <c r="AP19" s="10"/>
      <c r="AQ19" s="10"/>
      <c r="AR19" s="107"/>
      <c r="AS19" s="107"/>
      <c r="AT19" s="107"/>
      <c r="AU19" s="107">
        <v>79</v>
      </c>
      <c r="AV19" s="107"/>
      <c r="AW19" s="107">
        <v>0</v>
      </c>
      <c r="AX19" s="107">
        <v>0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</row>
    <row r="20" spans="1:367" s="74" customFormat="1" ht="15" customHeight="1" x14ac:dyDescent="0.25">
      <c r="A20" s="23" t="s">
        <v>30</v>
      </c>
      <c r="B20" s="24"/>
      <c r="C20" s="24"/>
      <c r="D20" s="24"/>
      <c r="E20" s="24"/>
      <c r="F20" s="24">
        <f>SUM(G3:G18)</f>
        <v>13742</v>
      </c>
      <c r="G20" s="24"/>
      <c r="H20" s="24">
        <f>SUM(I3:I18)</f>
        <v>230</v>
      </c>
      <c r="I20" s="24"/>
      <c r="J20" s="24">
        <f>SUM(K3:K18)</f>
        <v>230</v>
      </c>
      <c r="K20" s="24"/>
      <c r="L20" s="24">
        <f>SUM(M3:M18)</f>
        <v>0</v>
      </c>
      <c r="M20" s="24"/>
      <c r="N20" s="25">
        <f>SUM(O3:O18)</f>
        <v>2292</v>
      </c>
      <c r="O20" s="24"/>
      <c r="P20" s="25">
        <f t="shared" ref="P20:W20" si="23">SUM(P3:P19)</f>
        <v>2469</v>
      </c>
      <c r="Q20" s="25">
        <f>(468-AV20)</f>
        <v>408</v>
      </c>
      <c r="R20" s="25">
        <f t="shared" si="23"/>
        <v>1357</v>
      </c>
      <c r="S20" s="25">
        <f t="shared" si="23"/>
        <v>1</v>
      </c>
      <c r="T20" s="25">
        <f t="shared" si="23"/>
        <v>2677</v>
      </c>
      <c r="U20" s="25">
        <v>408</v>
      </c>
      <c r="V20" s="25">
        <f t="shared" si="23"/>
        <v>0</v>
      </c>
      <c r="W20" s="25">
        <f t="shared" si="23"/>
        <v>4149</v>
      </c>
      <c r="X20" s="25">
        <f>SUM(Y3:Y19)</f>
        <v>0</v>
      </c>
      <c r="Y20" s="25"/>
      <c r="Z20" s="25">
        <f>SUM(AA3:AA19)</f>
        <v>0</v>
      </c>
      <c r="AA20" s="25"/>
      <c r="AB20" s="24">
        <f>SUM(AC3:AC19)</f>
        <v>15454</v>
      </c>
      <c r="AC20" s="24"/>
      <c r="AD20" s="25">
        <f>SUM(AE3:AE19)</f>
        <v>3494</v>
      </c>
      <c r="AE20" s="24"/>
      <c r="AF20" s="37">
        <f>SUM(AF3:AF19)</f>
        <v>76</v>
      </c>
      <c r="AG20" s="37">
        <f t="shared" ref="AG20:AH20" si="24">SUM(AG3:AG19)</f>
        <v>44</v>
      </c>
      <c r="AH20" s="25">
        <f t="shared" si="24"/>
        <v>0</v>
      </c>
      <c r="AI20" s="24"/>
      <c r="AJ20" s="25">
        <f>SUM(AJ3:AJ19)</f>
        <v>2525</v>
      </c>
      <c r="AK20" s="25">
        <f>SUM(AK3:AK19)</f>
        <v>583</v>
      </c>
      <c r="AL20" s="25">
        <f>SUM(AL3:AL19)</f>
        <v>583</v>
      </c>
      <c r="AM20" s="25">
        <f>SUM(AM3:AM19)</f>
        <v>1251</v>
      </c>
      <c r="AN20" s="25">
        <f>SUM(AO3:AO19)</f>
        <v>0</v>
      </c>
      <c r="AO20" s="25"/>
      <c r="AP20" s="25">
        <f>SUM(AQ3:AQ19)</f>
        <v>0</v>
      </c>
      <c r="AQ20" s="24"/>
      <c r="AR20" s="181">
        <f>SUM(AS3:AS19)</f>
        <v>0</v>
      </c>
      <c r="AS20" s="181"/>
      <c r="AT20" s="71">
        <f>SUM(AT3:AT19)</f>
        <v>0</v>
      </c>
      <c r="AU20" s="25">
        <f>SUM(AU3:AU19)</f>
        <v>898</v>
      </c>
      <c r="AV20" s="145">
        <f>SUM(AV3:AV19)</f>
        <v>60</v>
      </c>
      <c r="AW20" s="25">
        <f>SUM(AW3:AW19)</f>
        <v>761</v>
      </c>
      <c r="AX20" s="25">
        <f>SUM(AX3:AX19)</f>
        <v>2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</row>
    <row r="21" spans="1:367" s="74" customFormat="1" ht="15" customHeight="1" x14ac:dyDescent="0.25">
      <c r="A21" s="23" t="s">
        <v>31</v>
      </c>
      <c r="B21" s="30"/>
      <c r="C21" s="30"/>
      <c r="D21" s="30"/>
      <c r="E21" s="30"/>
      <c r="F21" s="30" t="s">
        <v>32</v>
      </c>
      <c r="G21" s="30"/>
      <c r="H21" s="30" t="s">
        <v>32</v>
      </c>
      <c r="I21" s="30"/>
      <c r="J21" s="30" t="s">
        <v>32</v>
      </c>
      <c r="K21" s="30"/>
      <c r="L21" s="30" t="s">
        <v>32</v>
      </c>
      <c r="M21" s="30"/>
      <c r="N21" s="30" t="s">
        <v>32</v>
      </c>
      <c r="O21" s="30"/>
      <c r="P21" s="30" t="s">
        <v>33</v>
      </c>
      <c r="Q21" s="30" t="s">
        <v>33</v>
      </c>
      <c r="R21" s="30" t="s">
        <v>33</v>
      </c>
      <c r="S21" s="30" t="s">
        <v>225</v>
      </c>
      <c r="T21" s="30" t="s">
        <v>33</v>
      </c>
      <c r="U21" s="30" t="s">
        <v>33</v>
      </c>
      <c r="V21" s="30" t="s">
        <v>225</v>
      </c>
      <c r="W21" s="30" t="s">
        <v>33</v>
      </c>
      <c r="X21" s="30" t="s">
        <v>32</v>
      </c>
      <c r="Y21" s="30"/>
      <c r="Z21" s="30" t="s">
        <v>32</v>
      </c>
      <c r="AA21" s="30"/>
      <c r="AB21" s="30" t="s">
        <v>32</v>
      </c>
      <c r="AC21" s="30"/>
      <c r="AD21" s="30" t="s">
        <v>32</v>
      </c>
      <c r="AE21" s="30"/>
      <c r="AF21" s="30" t="s">
        <v>34</v>
      </c>
      <c r="AG21" s="30" t="s">
        <v>34</v>
      </c>
      <c r="AH21" s="30" t="s">
        <v>33</v>
      </c>
      <c r="AI21" s="30"/>
      <c r="AJ21" s="30" t="s">
        <v>32</v>
      </c>
      <c r="AK21" s="30" t="s">
        <v>32</v>
      </c>
      <c r="AL21" s="30" t="s">
        <v>32</v>
      </c>
      <c r="AM21" s="30" t="s">
        <v>32</v>
      </c>
      <c r="AN21" s="30" t="s">
        <v>32</v>
      </c>
      <c r="AO21" s="30"/>
      <c r="AP21" s="30" t="s">
        <v>32</v>
      </c>
      <c r="AQ21" s="30"/>
      <c r="AR21" s="166" t="s">
        <v>33</v>
      </c>
      <c r="AS21" s="166"/>
      <c r="AT21" s="30" t="s">
        <v>32</v>
      </c>
      <c r="AU21" s="30" t="s">
        <v>33</v>
      </c>
      <c r="AV21" s="77" t="s">
        <v>33</v>
      </c>
      <c r="AW21" s="30" t="s">
        <v>33</v>
      </c>
      <c r="AX21" s="30" t="s">
        <v>225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</row>
    <row r="22" spans="1:367" ht="15" customHeight="1" x14ac:dyDescent="0.25">
      <c r="A22" s="75" t="s">
        <v>35</v>
      </c>
      <c r="B22" s="76"/>
      <c r="C22" s="76"/>
      <c r="D22" s="76"/>
      <c r="E22" s="76"/>
      <c r="F22" s="76">
        <f>F20*'Ceny jednostkowe_do ukrycia'!D3</f>
        <v>0</v>
      </c>
      <c r="G22" s="76"/>
      <c r="H22" s="76">
        <f>H20*'Ceny jednostkowe_do ukrycia'!E3</f>
        <v>0</v>
      </c>
      <c r="I22" s="76"/>
      <c r="J22" s="76">
        <f>J20*'Ceny jednostkowe_do ukrycia'!F3</f>
        <v>0</v>
      </c>
      <c r="K22" s="76"/>
      <c r="L22" s="76">
        <f>L20*'Ceny jednostkowe_do ukrycia'!G3</f>
        <v>0</v>
      </c>
      <c r="M22" s="76"/>
      <c r="N22" s="76">
        <f>N20*'Ceny jednostkowe_do ukrycia'!H3</f>
        <v>0</v>
      </c>
      <c r="O22" s="76"/>
      <c r="P22" s="76">
        <f>P20*'Ceny jednostkowe_do ukrycia'!I3</f>
        <v>0</v>
      </c>
      <c r="Q22" s="76">
        <f>Q20*'Ceny jednostkowe_do ukrycia'!J3</f>
        <v>0</v>
      </c>
      <c r="R22" s="76">
        <f>R20*'Ceny jednostkowe_do ukrycia'!K3</f>
        <v>0</v>
      </c>
      <c r="S22" s="76">
        <f>S20*'Ceny jednostkowe_do ukrycia'!L3</f>
        <v>0</v>
      </c>
      <c r="T22" s="76">
        <f>T20*'Ceny jednostkowe_do ukrycia'!M3</f>
        <v>0</v>
      </c>
      <c r="U22" s="76">
        <f>U20*'Ceny jednostkowe_do ukrycia'!N3</f>
        <v>0</v>
      </c>
      <c r="V22" s="76">
        <f>V20*'Ceny jednostkowe_do ukrycia'!O3</f>
        <v>0</v>
      </c>
      <c r="W22" s="76">
        <f>W20*'Ceny jednostkowe_do ukrycia'!P3</f>
        <v>0</v>
      </c>
      <c r="X22" s="76">
        <f>X20*'Ceny jednostkowe_do ukrycia'!Q3</f>
        <v>0</v>
      </c>
      <c r="Y22" s="76"/>
      <c r="Z22" s="76">
        <f>Z20*'Ceny jednostkowe_do ukrycia'!R3</f>
        <v>0</v>
      </c>
      <c r="AA22" s="76"/>
      <c r="AB22" s="76">
        <f>AB20*'Ceny jednostkowe_do ukrycia'!S3</f>
        <v>0</v>
      </c>
      <c r="AC22" s="76"/>
      <c r="AD22" s="76">
        <f>AD20*'Ceny jednostkowe_do ukrycia'!T3</f>
        <v>0</v>
      </c>
      <c r="AE22" s="76"/>
      <c r="AF22" s="76">
        <f>AF20*'Ceny jednostkowe_do ukrycia'!U3</f>
        <v>0</v>
      </c>
      <c r="AG22" s="76">
        <f>AG20*'Ceny jednostkowe_do ukrycia'!V3</f>
        <v>0</v>
      </c>
      <c r="AH22" s="76">
        <f>AH20*'Ceny jednostkowe_do ukrycia'!W3</f>
        <v>0</v>
      </c>
      <c r="AI22" s="76"/>
      <c r="AJ22" s="76">
        <f>AJ20*'Ceny jednostkowe_do ukrycia'!Z3</f>
        <v>0</v>
      </c>
      <c r="AK22" s="76">
        <f>AK20*'Ceny jednostkowe_do ukrycia'!AA3</f>
        <v>0</v>
      </c>
      <c r="AL22" s="76">
        <f>AL20*'Ceny jednostkowe_do ukrycia'!AB3</f>
        <v>0</v>
      </c>
      <c r="AM22" s="76">
        <f>AM20*'Ceny jednostkowe_do ukrycia'!AC3</f>
        <v>0</v>
      </c>
      <c r="AN22" s="76">
        <f>AN20*'Ceny jednostkowe_do ukrycia'!AD3</f>
        <v>0</v>
      </c>
      <c r="AO22" s="76"/>
      <c r="AP22" s="76">
        <f>AP20*'Ceny jednostkowe_do ukrycia'!AE3</f>
        <v>0</v>
      </c>
      <c r="AQ22" s="76"/>
      <c r="AR22" s="188">
        <f>AR20*'Ceny jednostkowe_do ukrycia'!AF3</f>
        <v>0</v>
      </c>
      <c r="AS22" s="188"/>
      <c r="AT22" s="76">
        <f>AT20*'Ceny jednostkowe_do ukrycia'!$AH$3</f>
        <v>0</v>
      </c>
      <c r="AU22" s="76">
        <f>AU20*'Ceny jednostkowe_do ukrycia'!AI3</f>
        <v>0</v>
      </c>
      <c r="AV22" s="76">
        <f>AV20*'Ceny jednostkowe_do ukrycia'!AJ3</f>
        <v>0</v>
      </c>
      <c r="AW22" s="76">
        <f>AW20*'Ceny jednostkowe_do ukrycia'!AK3</f>
        <v>0</v>
      </c>
      <c r="AX22" s="76">
        <f>AX20*'Ceny jednostkowe_do ukrycia'!AL3</f>
        <v>0</v>
      </c>
    </row>
    <row r="23" spans="1:367" s="33" customFormat="1" ht="15" customHeight="1" x14ac:dyDescent="0.25">
      <c r="A23" s="33" t="s">
        <v>176</v>
      </c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</row>
    <row r="24" spans="1:367" s="33" customFormat="1" ht="15" customHeight="1" x14ac:dyDescent="0.25">
      <c r="A24" s="33" t="s">
        <v>177</v>
      </c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</row>
    <row r="25" spans="1:367" ht="15" customHeight="1" x14ac:dyDescent="0.25">
      <c r="A25" s="33" t="s">
        <v>178</v>
      </c>
      <c r="B25" s="33">
        <f>SUM(B3:B5)</f>
        <v>1088</v>
      </c>
      <c r="C25" s="33"/>
      <c r="D25" s="33"/>
      <c r="E25" s="33"/>
      <c r="F25" s="33"/>
      <c r="G25" s="33">
        <f>SUM(G3:G5)</f>
        <v>230</v>
      </c>
      <c r="H25" s="33"/>
      <c r="I25" s="33">
        <f>SUM(I3:I5)</f>
        <v>230</v>
      </c>
      <c r="J25" s="33"/>
      <c r="K25" s="33">
        <f>SUM(K3:K5)</f>
        <v>230</v>
      </c>
      <c r="L25" s="33"/>
      <c r="M25" s="33">
        <f t="shared" ref="M25" si="25">SUM(M3:M5)</f>
        <v>0</v>
      </c>
      <c r="N25" s="33"/>
      <c r="O25" s="33">
        <f t="shared" ref="O25:AQ25" si="26">SUM(O3:O5)</f>
        <v>46</v>
      </c>
      <c r="P25" s="33">
        <f t="shared" si="26"/>
        <v>92</v>
      </c>
      <c r="Q25" s="33"/>
      <c r="R25" s="33">
        <f t="shared" si="26"/>
        <v>0</v>
      </c>
      <c r="S25" s="33"/>
      <c r="T25" s="33"/>
      <c r="U25" s="33"/>
      <c r="V25" s="33"/>
      <c r="W25" s="33">
        <f t="shared" si="26"/>
        <v>1578</v>
      </c>
      <c r="X25" s="33"/>
      <c r="Y25" s="33">
        <f t="shared" ref="Y25:AA25" si="27">SUM(Y3:Y5)</f>
        <v>0</v>
      </c>
      <c r="Z25" s="33"/>
      <c r="AA25" s="33">
        <f t="shared" si="27"/>
        <v>0</v>
      </c>
      <c r="AB25" s="33"/>
      <c r="AC25" s="33">
        <f t="shared" si="26"/>
        <v>0</v>
      </c>
      <c r="AD25" s="33"/>
      <c r="AE25" s="33">
        <f t="shared" si="26"/>
        <v>750</v>
      </c>
      <c r="AF25" s="33">
        <f t="shared" si="26"/>
        <v>16</v>
      </c>
      <c r="AG25" s="33">
        <f t="shared" si="26"/>
        <v>13</v>
      </c>
      <c r="AH25" s="33">
        <f t="shared" si="26"/>
        <v>0</v>
      </c>
      <c r="AI25" s="33"/>
      <c r="AJ25" s="33">
        <f t="shared" si="26"/>
        <v>583</v>
      </c>
      <c r="AK25" s="33">
        <f t="shared" si="26"/>
        <v>583</v>
      </c>
      <c r="AL25" s="33">
        <f t="shared" si="26"/>
        <v>583</v>
      </c>
      <c r="AM25" s="33">
        <f t="shared" si="26"/>
        <v>792</v>
      </c>
      <c r="AN25" s="33">
        <f t="shared" si="26"/>
        <v>0</v>
      </c>
      <c r="AO25" s="33">
        <f t="shared" si="26"/>
        <v>0</v>
      </c>
      <c r="AP25" s="33">
        <f t="shared" si="26"/>
        <v>0</v>
      </c>
      <c r="AQ25" s="33">
        <f t="shared" si="26"/>
        <v>0</v>
      </c>
      <c r="AR25" s="33"/>
      <c r="AS25" s="33">
        <f>SUM(AS3:AS5)</f>
        <v>0</v>
      </c>
      <c r="AT25" s="33">
        <f>SUM(AT3:AT5)</f>
        <v>0</v>
      </c>
      <c r="AU25" s="33">
        <f t="shared" ref="AU25:AW25" si="28">SUM(AU3:AU5)</f>
        <v>397</v>
      </c>
      <c r="AV25" s="33"/>
      <c r="AW25" s="33">
        <f t="shared" si="28"/>
        <v>332</v>
      </c>
      <c r="AX25" s="33">
        <f t="shared" ref="AX25" si="29">SUM(AX3:AX5)</f>
        <v>1</v>
      </c>
    </row>
    <row r="26" spans="1:367" ht="15" customHeight="1" x14ac:dyDescent="0.25">
      <c r="A26" s="33" t="s">
        <v>179</v>
      </c>
      <c r="B26" s="33">
        <f>SUM(B6:B18)</f>
        <v>3391</v>
      </c>
      <c r="C26" s="33"/>
      <c r="D26" s="33"/>
      <c r="E26" s="33"/>
      <c r="F26" s="33"/>
      <c r="G26" s="33">
        <f>SUM(G6:G18)</f>
        <v>13512</v>
      </c>
      <c r="H26" s="33"/>
      <c r="I26" s="33">
        <f t="shared" ref="I26:AQ26" si="30">SUM(I6:I17)</f>
        <v>0</v>
      </c>
      <c r="J26" s="33"/>
      <c r="K26" s="33">
        <f t="shared" si="30"/>
        <v>0</v>
      </c>
      <c r="L26" s="33"/>
      <c r="M26" s="33">
        <f t="shared" si="30"/>
        <v>0</v>
      </c>
      <c r="N26" s="33"/>
      <c r="O26" s="125">
        <f>SUM(O6:O18)</f>
        <v>2246</v>
      </c>
      <c r="P26" s="125">
        <f>SUM(P6:P18)</f>
        <v>2377</v>
      </c>
      <c r="Q26" s="125"/>
      <c r="R26" s="125">
        <f>SUM(R6:R18)</f>
        <v>1357</v>
      </c>
      <c r="S26" s="125"/>
      <c r="T26" s="125"/>
      <c r="U26" s="125"/>
      <c r="V26" s="125"/>
      <c r="W26" s="33">
        <f t="shared" si="30"/>
        <v>2571</v>
      </c>
      <c r="X26" s="33"/>
      <c r="Y26" s="33">
        <f t="shared" ref="Y26:AA26" si="31">SUM(Y6:Y17)</f>
        <v>0</v>
      </c>
      <c r="Z26" s="33"/>
      <c r="AA26" s="33">
        <f t="shared" si="31"/>
        <v>0</v>
      </c>
      <c r="AB26" s="33"/>
      <c r="AC26" s="33">
        <f t="shared" si="30"/>
        <v>14954</v>
      </c>
      <c r="AD26" s="33"/>
      <c r="AE26" s="33">
        <f t="shared" si="30"/>
        <v>2744</v>
      </c>
      <c r="AF26" s="33">
        <f t="shared" si="30"/>
        <v>60</v>
      </c>
      <c r="AG26" s="33">
        <f t="shared" si="30"/>
        <v>31</v>
      </c>
      <c r="AH26" s="33">
        <f t="shared" si="30"/>
        <v>0</v>
      </c>
      <c r="AI26" s="33"/>
      <c r="AJ26" s="33">
        <f t="shared" si="30"/>
        <v>1838</v>
      </c>
      <c r="AK26" s="33">
        <f t="shared" si="30"/>
        <v>0</v>
      </c>
      <c r="AL26" s="33">
        <f t="shared" si="30"/>
        <v>0</v>
      </c>
      <c r="AM26" s="33">
        <f t="shared" si="30"/>
        <v>433</v>
      </c>
      <c r="AN26" s="33">
        <f t="shared" si="30"/>
        <v>0</v>
      </c>
      <c r="AO26" s="33">
        <f t="shared" si="30"/>
        <v>0</v>
      </c>
      <c r="AP26" s="33">
        <f t="shared" si="30"/>
        <v>0</v>
      </c>
      <c r="AQ26" s="33">
        <f t="shared" si="30"/>
        <v>0</v>
      </c>
      <c r="AR26" s="33"/>
      <c r="AS26" s="33">
        <f>SUM(AS6:AS17)</f>
        <v>0</v>
      </c>
      <c r="AT26" s="33">
        <f>SUM(AT6:AT17)</f>
        <v>0</v>
      </c>
      <c r="AU26" s="33">
        <f t="shared" ref="AU26:AW26" si="32">SUM(AU6:AU17)</f>
        <v>422</v>
      </c>
      <c r="AV26" s="33"/>
      <c r="AW26" s="33">
        <f t="shared" si="32"/>
        <v>429</v>
      </c>
      <c r="AX26" s="33">
        <f t="shared" ref="AX26" si="33">SUM(AX6:AX17)</f>
        <v>1</v>
      </c>
    </row>
    <row r="27" spans="1:367" ht="15" customHeight="1" x14ac:dyDescent="0.25"/>
    <row r="28" spans="1:367" ht="15" customHeight="1" x14ac:dyDescent="0.25"/>
    <row r="29" spans="1:367" ht="15" customHeight="1" x14ac:dyDescent="0.25"/>
    <row r="30" spans="1:367" ht="15" customHeight="1" x14ac:dyDescent="0.25"/>
    <row r="31" spans="1:367" ht="15" customHeight="1" x14ac:dyDescent="0.25"/>
    <row r="32" spans="1:36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</sheetData>
  <sheetProtection algorithmName="SHA-512" hashValue="Lx7VATCJeEPYTs/x3asK4GEn1cuySWGvxZd1EptBCAv/hAzPPeP8GLXSPRRDhjJnMMlhNYG9E/UPIhS30a6XqQ==" saltValue="KeCBgif0TLeS3U5zKuIm8A==" spinCount="100000" sheet="1" objects="1" scenarios="1"/>
  <mergeCells count="16"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  <mergeCell ref="AR22:AS22"/>
    <mergeCell ref="AR20:AS20"/>
    <mergeCell ref="AR21:AS21"/>
    <mergeCell ref="AD2:AE2"/>
    <mergeCell ref="AN2:AO2"/>
    <mergeCell ref="AP2:AQ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1"/>
  <sheetViews>
    <sheetView zoomScale="80" zoomScaleNormal="80" workbookViewId="0">
      <pane xSplit="1" topLeftCell="AB1" activePane="topRight" state="frozen"/>
      <selection activeCell="E30" sqref="E30"/>
      <selection pane="topRight" activeCell="AB1" sqref="AB1:AW1"/>
    </sheetView>
  </sheetViews>
  <sheetFormatPr defaultColWidth="13.42578125" defaultRowHeight="15" x14ac:dyDescent="0.25"/>
  <cols>
    <col min="1" max="1" width="23" bestFit="1" customWidth="1"/>
    <col min="2" max="2" width="15.7109375" bestFit="1" customWidth="1"/>
    <col min="3" max="3" width="14.85546875" bestFit="1" customWidth="1"/>
    <col min="4" max="4" width="16.28515625" bestFit="1" customWidth="1"/>
    <col min="5" max="5" width="22" bestFit="1" customWidth="1"/>
    <col min="36" max="36" width="13.42578125" customWidth="1"/>
  </cols>
  <sheetData>
    <row r="1" spans="1:367" s="74" customFormat="1" x14ac:dyDescent="0.25">
      <c r="A1" s="173" t="s">
        <v>241</v>
      </c>
      <c r="B1" s="174"/>
      <c r="C1" s="174"/>
      <c r="D1" s="174"/>
      <c r="E1" s="175"/>
      <c r="F1" s="178" t="s">
        <v>242</v>
      </c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B1" s="169" t="s">
        <v>243</v>
      </c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4" customFormat="1" ht="82.5" customHeight="1" x14ac:dyDescent="0.25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199" t="s">
        <v>19</v>
      </c>
      <c r="G2" s="200"/>
      <c r="H2" s="199" t="s">
        <v>188</v>
      </c>
      <c r="I2" s="200"/>
      <c r="J2" s="199" t="s">
        <v>189</v>
      </c>
      <c r="K2" s="200"/>
      <c r="L2" s="199" t="s">
        <v>175</v>
      </c>
      <c r="M2" s="200"/>
      <c r="N2" s="38" t="s">
        <v>10</v>
      </c>
      <c r="O2" s="38" t="s">
        <v>20</v>
      </c>
      <c r="P2" s="38" t="s">
        <v>11</v>
      </c>
      <c r="Q2" s="38" t="s">
        <v>221</v>
      </c>
      <c r="R2" s="38" t="s">
        <v>12</v>
      </c>
      <c r="S2" s="38" t="s">
        <v>218</v>
      </c>
      <c r="T2" s="38" t="s">
        <v>219</v>
      </c>
      <c r="U2" s="2" t="s">
        <v>230</v>
      </c>
      <c r="V2" s="38" t="s">
        <v>222</v>
      </c>
      <c r="W2" s="38" t="s">
        <v>13</v>
      </c>
      <c r="X2" s="197" t="s">
        <v>190</v>
      </c>
      <c r="Y2" s="198"/>
      <c r="Z2" s="197" t="s">
        <v>191</v>
      </c>
      <c r="AA2" s="198"/>
      <c r="AB2" s="195" t="s">
        <v>192</v>
      </c>
      <c r="AC2" s="196"/>
      <c r="AD2" s="195" t="s">
        <v>187</v>
      </c>
      <c r="AE2" s="196"/>
      <c r="AF2" s="39" t="s">
        <v>14</v>
      </c>
      <c r="AG2" s="39" t="s">
        <v>15</v>
      </c>
      <c r="AH2" s="39" t="s">
        <v>16</v>
      </c>
      <c r="AI2" s="39" t="s">
        <v>204</v>
      </c>
      <c r="AJ2" s="39" t="s">
        <v>19</v>
      </c>
      <c r="AK2" s="39" t="s">
        <v>188</v>
      </c>
      <c r="AL2" s="39" t="s">
        <v>189</v>
      </c>
      <c r="AM2" s="39" t="s">
        <v>20</v>
      </c>
      <c r="AN2" s="195" t="s">
        <v>193</v>
      </c>
      <c r="AO2" s="196"/>
      <c r="AP2" s="195" t="s">
        <v>194</v>
      </c>
      <c r="AQ2" s="196"/>
      <c r="AR2" s="113" t="s">
        <v>7</v>
      </c>
      <c r="AS2" s="113" t="s">
        <v>8</v>
      </c>
      <c r="AT2" s="113" t="s">
        <v>9</v>
      </c>
      <c r="AU2" s="113" t="s">
        <v>205</v>
      </c>
      <c r="AV2" s="144" t="s">
        <v>217</v>
      </c>
      <c r="AW2" s="113" t="s">
        <v>206</v>
      </c>
      <c r="AX2" s="113" t="s">
        <v>227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74" customFormat="1" ht="15" customHeight="1" x14ac:dyDescent="0.25">
      <c r="A3" s="40" t="s">
        <v>75</v>
      </c>
      <c r="B3" s="18">
        <v>21</v>
      </c>
      <c r="C3" s="18">
        <v>5</v>
      </c>
      <c r="D3" s="18">
        <v>0</v>
      </c>
      <c r="E3" s="18" t="s">
        <v>159</v>
      </c>
      <c r="F3" s="19" t="s">
        <v>25</v>
      </c>
      <c r="G3" s="19">
        <f t="shared" ref="G3:G13" si="0">IF($F3="tak",IF($E3="bitumiczna",2.5*($B3-$AI3),$C3*($B3-$AI3)),0)</f>
        <v>52.5</v>
      </c>
      <c r="H3" s="19" t="s">
        <v>24</v>
      </c>
      <c r="I3" s="19">
        <f t="shared" ref="I3:I13" si="1">IF($H3="tak",2.5*($B3-$AI3),IF($E3="bitumiczna",2.5*($B3-$AI3),0))</f>
        <v>52.5</v>
      </c>
      <c r="J3" s="19" t="s">
        <v>24</v>
      </c>
      <c r="K3" s="19">
        <f t="shared" ref="K3:K13" si="2">IF(J3="tak",2.5*($B3-$AI3),0)</f>
        <v>0</v>
      </c>
      <c r="L3" s="19" t="s">
        <v>24</v>
      </c>
      <c r="M3" s="19">
        <f t="shared" ref="M3:M13" si="3">IF(L3="tak",2.5*($B3-$AI3),0)</f>
        <v>0</v>
      </c>
      <c r="N3" s="20">
        <v>1</v>
      </c>
      <c r="O3" s="20">
        <f t="shared" ref="O3:O13" si="4">N3*(B3-AI3)</f>
        <v>21</v>
      </c>
      <c r="P3" s="20">
        <v>0</v>
      </c>
      <c r="Q3" s="20"/>
      <c r="R3" s="20">
        <v>21</v>
      </c>
      <c r="S3" s="20">
        <v>0</v>
      </c>
      <c r="T3" s="20">
        <v>0</v>
      </c>
      <c r="U3" s="20">
        <v>0</v>
      </c>
      <c r="V3" s="20">
        <v>0</v>
      </c>
      <c r="W3" s="20">
        <v>0</v>
      </c>
      <c r="X3" s="136" t="s">
        <v>24</v>
      </c>
      <c r="Y3" s="136">
        <f t="shared" ref="Y3:Y13" si="5">IF(X3="tak",$C3*$B3,0)</f>
        <v>0</v>
      </c>
      <c r="Z3" s="136" t="s">
        <v>24</v>
      </c>
      <c r="AA3" s="136">
        <f t="shared" ref="AA3:AA13" si="6">IF(Z3="tak",$C3*$B3,0)</f>
        <v>0</v>
      </c>
      <c r="AB3" s="10" t="s">
        <v>25</v>
      </c>
      <c r="AC3" s="10">
        <f t="shared" ref="AC3:AC13" si="7">IF($AB3="tak",$C3*$B3,0)</f>
        <v>105</v>
      </c>
      <c r="AD3" s="10" t="s">
        <v>24</v>
      </c>
      <c r="AE3" s="10">
        <f t="shared" ref="AE3:AE13" si="8">IF(AD3="tak",1.5*$B3,0)</f>
        <v>0</v>
      </c>
      <c r="AF3" s="10">
        <v>0</v>
      </c>
      <c r="AG3" s="10">
        <v>0</v>
      </c>
      <c r="AH3" s="21">
        <v>0</v>
      </c>
      <c r="AI3" s="21">
        <v>0</v>
      </c>
      <c r="AJ3" s="22">
        <f>(IF($F3="tak",IF($E3="bitumiczna",$D3*$B3,($B3*$C3-$G3)),0))</f>
        <v>0</v>
      </c>
      <c r="AK3" s="22">
        <f t="shared" ref="AK3:AK13" si="9">(IF($H3="tak",$B3*$D3,0))</f>
        <v>0</v>
      </c>
      <c r="AL3" s="22">
        <f t="shared" ref="AL3:AL13" si="10">(IF($J3="tak",$B3*$D3,0))</f>
        <v>0</v>
      </c>
      <c r="AM3" s="22">
        <f t="shared" ref="AM3:AM13" si="11">AI3*N3</f>
        <v>0</v>
      </c>
      <c r="AN3" s="10" t="s">
        <v>24</v>
      </c>
      <c r="AO3" s="10">
        <f t="shared" ref="AO3:AO13" si="12">IF(AN3="tak",$C3*$B3,0)</f>
        <v>0</v>
      </c>
      <c r="AP3" s="10" t="s">
        <v>24</v>
      </c>
      <c r="AQ3" s="10">
        <f t="shared" ref="AQ3:AQ13" si="13">IF(AP3="tak",$C3*$B3,0)</f>
        <v>0</v>
      </c>
      <c r="AR3" s="107">
        <v>0</v>
      </c>
      <c r="AS3" s="107">
        <v>0</v>
      </c>
      <c r="AT3" s="107">
        <f t="shared" ref="AT3:AT13" si="14">AR3*AS3</f>
        <v>0</v>
      </c>
      <c r="AU3" s="107">
        <v>0</v>
      </c>
      <c r="AV3" s="107"/>
      <c r="AW3" s="107">
        <v>0</v>
      </c>
      <c r="AX3" s="107">
        <v>0</v>
      </c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</row>
    <row r="4" spans="1:367" s="74" customFormat="1" ht="15" customHeight="1" x14ac:dyDescent="0.25">
      <c r="A4" s="40" t="s">
        <v>75</v>
      </c>
      <c r="B4" s="18">
        <v>909</v>
      </c>
      <c r="C4" s="18">
        <v>4.5</v>
      </c>
      <c r="D4" s="18"/>
      <c r="E4" s="18" t="s">
        <v>160</v>
      </c>
      <c r="F4" s="19" t="s">
        <v>25</v>
      </c>
      <c r="G4" s="19">
        <f t="shared" si="0"/>
        <v>4090.5</v>
      </c>
      <c r="H4" s="19" t="s">
        <v>24</v>
      </c>
      <c r="I4" s="19">
        <f t="shared" si="1"/>
        <v>0</v>
      </c>
      <c r="J4" s="19" t="s">
        <v>24</v>
      </c>
      <c r="K4" s="19">
        <f t="shared" si="2"/>
        <v>0</v>
      </c>
      <c r="L4" s="19" t="s">
        <v>24</v>
      </c>
      <c r="M4" s="19">
        <f t="shared" si="3"/>
        <v>0</v>
      </c>
      <c r="N4" s="20">
        <f t="shared" ref="N4:N13" si="15">IF(AD4="tak",1*0.5,IF(AR4&gt;0,1*0.5,2*0.5))</f>
        <v>0.5</v>
      </c>
      <c r="O4" s="20">
        <f t="shared" si="4"/>
        <v>454.5</v>
      </c>
      <c r="P4" s="20">
        <v>909</v>
      </c>
      <c r="Q4" s="20"/>
      <c r="R4" s="20">
        <v>909</v>
      </c>
      <c r="S4" s="20">
        <v>1</v>
      </c>
      <c r="T4" s="20">
        <v>0</v>
      </c>
      <c r="U4" s="20">
        <v>0</v>
      </c>
      <c r="V4" s="20">
        <v>0</v>
      </c>
      <c r="W4" s="20">
        <v>0</v>
      </c>
      <c r="X4" s="136" t="s">
        <v>24</v>
      </c>
      <c r="Y4" s="136">
        <f t="shared" si="5"/>
        <v>0</v>
      </c>
      <c r="Z4" s="136" t="s">
        <v>24</v>
      </c>
      <c r="AA4" s="136">
        <f t="shared" si="6"/>
        <v>0</v>
      </c>
      <c r="AB4" s="10" t="s">
        <v>25</v>
      </c>
      <c r="AC4" s="10">
        <f t="shared" si="7"/>
        <v>4090.5</v>
      </c>
      <c r="AD4" s="10" t="s">
        <v>25</v>
      </c>
      <c r="AE4" s="10">
        <f t="shared" ref="AE4" si="16">IF(AD4="tak",1.5*$B4,0)</f>
        <v>1363.5</v>
      </c>
      <c r="AF4" s="10">
        <v>15</v>
      </c>
      <c r="AG4" s="10">
        <v>0</v>
      </c>
      <c r="AH4" s="21">
        <v>0</v>
      </c>
      <c r="AI4" s="21">
        <v>0</v>
      </c>
      <c r="AJ4" s="22">
        <f>(IF($F4="tak",IF($E4="bitumiczna",$D9*$B4,($B4*$C4-$G4)),0))</f>
        <v>0</v>
      </c>
      <c r="AK4" s="22">
        <f t="shared" si="9"/>
        <v>0</v>
      </c>
      <c r="AL4" s="22">
        <f t="shared" si="10"/>
        <v>0</v>
      </c>
      <c r="AM4" s="22">
        <f t="shared" si="11"/>
        <v>0</v>
      </c>
      <c r="AN4" s="10" t="s">
        <v>24</v>
      </c>
      <c r="AO4" s="10">
        <f t="shared" ref="AO4" si="17">IF(AN4="tak",$C4*$B4,0)</f>
        <v>0</v>
      </c>
      <c r="AP4" s="10" t="s">
        <v>24</v>
      </c>
      <c r="AQ4" s="10">
        <f t="shared" ref="AQ4" si="18">IF(AP4="tak",$C4*$B4,0)</f>
        <v>0</v>
      </c>
      <c r="AR4" s="107">
        <v>0</v>
      </c>
      <c r="AS4" s="107">
        <v>0</v>
      </c>
      <c r="AT4" s="107">
        <f t="shared" ref="AT4" si="19">AR4*AS4</f>
        <v>0</v>
      </c>
      <c r="AU4" s="107">
        <v>0</v>
      </c>
      <c r="AV4" s="107"/>
      <c r="AW4" s="107">
        <v>0</v>
      </c>
      <c r="AX4" s="107">
        <v>0</v>
      </c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</row>
    <row r="5" spans="1:367" s="74" customFormat="1" ht="15" customHeight="1" x14ac:dyDescent="0.25">
      <c r="A5" s="40" t="s">
        <v>75</v>
      </c>
      <c r="B5" s="18">
        <v>79</v>
      </c>
      <c r="C5" s="18">
        <v>4.5</v>
      </c>
      <c r="D5" s="18"/>
      <c r="E5" s="18" t="s">
        <v>160</v>
      </c>
      <c r="F5" s="19" t="s">
        <v>25</v>
      </c>
      <c r="G5" s="19">
        <f t="shared" si="0"/>
        <v>189</v>
      </c>
      <c r="H5" s="19" t="s">
        <v>24</v>
      </c>
      <c r="I5" s="19">
        <f t="shared" si="1"/>
        <v>0</v>
      </c>
      <c r="J5" s="19" t="s">
        <v>24</v>
      </c>
      <c r="K5" s="19">
        <f t="shared" si="2"/>
        <v>0</v>
      </c>
      <c r="L5" s="19" t="s">
        <v>24</v>
      </c>
      <c r="M5" s="19">
        <f t="shared" si="3"/>
        <v>0</v>
      </c>
      <c r="N5" s="20">
        <f t="shared" si="15"/>
        <v>1</v>
      </c>
      <c r="O5" s="20">
        <f t="shared" si="4"/>
        <v>42</v>
      </c>
      <c r="P5" s="20">
        <v>42</v>
      </c>
      <c r="Q5" s="20"/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136" t="s">
        <v>24</v>
      </c>
      <c r="Y5" s="136">
        <f t="shared" si="5"/>
        <v>0</v>
      </c>
      <c r="Z5" s="136" t="s">
        <v>24</v>
      </c>
      <c r="AA5" s="136">
        <f t="shared" si="6"/>
        <v>0</v>
      </c>
      <c r="AB5" s="10" t="s">
        <v>25</v>
      </c>
      <c r="AC5" s="10">
        <f t="shared" si="7"/>
        <v>355.5</v>
      </c>
      <c r="AD5" s="10" t="s">
        <v>24</v>
      </c>
      <c r="AE5" s="10">
        <f t="shared" si="8"/>
        <v>0</v>
      </c>
      <c r="AF5" s="10">
        <v>0</v>
      </c>
      <c r="AG5" s="10">
        <v>0</v>
      </c>
      <c r="AH5" s="21">
        <v>0</v>
      </c>
      <c r="AI5" s="21">
        <f t="shared" ref="AI5:AI12" si="20">B5-P5-R5</f>
        <v>37</v>
      </c>
      <c r="AJ5" s="22">
        <f>(IF($F5="tak",IF($E5="bitumiczna",$D10*$B5,($B5*$C5-$G5)),0))</f>
        <v>166.5</v>
      </c>
      <c r="AK5" s="22">
        <f t="shared" si="9"/>
        <v>0</v>
      </c>
      <c r="AL5" s="22">
        <f t="shared" si="10"/>
        <v>0</v>
      </c>
      <c r="AM5" s="22">
        <f t="shared" si="11"/>
        <v>37</v>
      </c>
      <c r="AN5" s="10" t="s">
        <v>24</v>
      </c>
      <c r="AO5" s="10">
        <f t="shared" si="12"/>
        <v>0</v>
      </c>
      <c r="AP5" s="10" t="s">
        <v>24</v>
      </c>
      <c r="AQ5" s="10">
        <f t="shared" si="13"/>
        <v>0</v>
      </c>
      <c r="AR5" s="107">
        <v>0</v>
      </c>
      <c r="AS5" s="107">
        <v>0</v>
      </c>
      <c r="AT5" s="107">
        <f t="shared" si="14"/>
        <v>0</v>
      </c>
      <c r="AU5" s="107">
        <v>0</v>
      </c>
      <c r="AV5" s="107"/>
      <c r="AW5" s="107">
        <v>0</v>
      </c>
      <c r="AX5" s="107">
        <v>0</v>
      </c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</row>
    <row r="6" spans="1:367" s="74" customFormat="1" ht="15" customHeight="1" x14ac:dyDescent="0.25">
      <c r="A6" s="40" t="s">
        <v>76</v>
      </c>
      <c r="B6" s="18">
        <v>48</v>
      </c>
      <c r="C6" s="18">
        <v>4</v>
      </c>
      <c r="D6" s="18"/>
      <c r="E6" s="18" t="s">
        <v>158</v>
      </c>
      <c r="F6" s="19" t="s">
        <v>25</v>
      </c>
      <c r="G6" s="19">
        <f t="shared" si="0"/>
        <v>192</v>
      </c>
      <c r="H6" s="19" t="s">
        <v>24</v>
      </c>
      <c r="I6" s="19">
        <f t="shared" si="1"/>
        <v>0</v>
      </c>
      <c r="J6" s="19" t="s">
        <v>24</v>
      </c>
      <c r="K6" s="19">
        <f t="shared" si="2"/>
        <v>0</v>
      </c>
      <c r="L6" s="19" t="s">
        <v>24</v>
      </c>
      <c r="M6" s="19">
        <f t="shared" si="3"/>
        <v>0</v>
      </c>
      <c r="N6" s="20">
        <f t="shared" si="15"/>
        <v>1</v>
      </c>
      <c r="O6" s="20">
        <f t="shared" si="4"/>
        <v>48</v>
      </c>
      <c r="P6" s="20">
        <v>48</v>
      </c>
      <c r="Q6" s="20"/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136" t="s">
        <v>24</v>
      </c>
      <c r="Y6" s="136">
        <f t="shared" si="5"/>
        <v>0</v>
      </c>
      <c r="Z6" s="136" t="s">
        <v>24</v>
      </c>
      <c r="AA6" s="136">
        <f t="shared" si="6"/>
        <v>0</v>
      </c>
      <c r="AB6" s="10" t="s">
        <v>25</v>
      </c>
      <c r="AC6" s="10">
        <f t="shared" si="7"/>
        <v>192</v>
      </c>
      <c r="AD6" s="10" t="s">
        <v>24</v>
      </c>
      <c r="AE6" s="10">
        <f t="shared" si="8"/>
        <v>0</v>
      </c>
      <c r="AF6" s="10">
        <v>2</v>
      </c>
      <c r="AG6" s="10">
        <v>0</v>
      </c>
      <c r="AH6" s="21">
        <v>0</v>
      </c>
      <c r="AI6" s="21">
        <f t="shared" si="20"/>
        <v>0</v>
      </c>
      <c r="AJ6" s="22">
        <f>(IF($F6="tak",IF($E6="bitumiczna",$D4*$B6,($B6*$C6-$G6)),0))</f>
        <v>0</v>
      </c>
      <c r="AK6" s="22">
        <f t="shared" si="9"/>
        <v>0</v>
      </c>
      <c r="AL6" s="22">
        <f t="shared" si="10"/>
        <v>0</v>
      </c>
      <c r="AM6" s="22">
        <f t="shared" si="11"/>
        <v>0</v>
      </c>
      <c r="AN6" s="10" t="s">
        <v>24</v>
      </c>
      <c r="AO6" s="10">
        <f t="shared" si="12"/>
        <v>0</v>
      </c>
      <c r="AP6" s="10" t="s">
        <v>24</v>
      </c>
      <c r="AQ6" s="10">
        <f t="shared" si="13"/>
        <v>0</v>
      </c>
      <c r="AR6" s="107">
        <v>0</v>
      </c>
      <c r="AS6" s="107">
        <v>0</v>
      </c>
      <c r="AT6" s="107">
        <f t="shared" si="14"/>
        <v>0</v>
      </c>
      <c r="AU6" s="107">
        <v>0</v>
      </c>
      <c r="AV6" s="107"/>
      <c r="AW6" s="107">
        <v>0</v>
      </c>
      <c r="AX6" s="107">
        <v>0</v>
      </c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</row>
    <row r="7" spans="1:367" s="74" customFormat="1" ht="15" customHeight="1" x14ac:dyDescent="0.25">
      <c r="A7" s="40" t="s">
        <v>77</v>
      </c>
      <c r="B7" s="18">
        <v>110</v>
      </c>
      <c r="C7" s="18">
        <v>4.5</v>
      </c>
      <c r="D7" s="18"/>
      <c r="E7" s="18" t="s">
        <v>158</v>
      </c>
      <c r="F7" s="19" t="s">
        <v>25</v>
      </c>
      <c r="G7" s="19">
        <f t="shared" si="0"/>
        <v>409.5</v>
      </c>
      <c r="H7" s="19" t="s">
        <v>24</v>
      </c>
      <c r="I7" s="19">
        <f t="shared" si="1"/>
        <v>0</v>
      </c>
      <c r="J7" s="19" t="s">
        <v>24</v>
      </c>
      <c r="K7" s="19">
        <f t="shared" si="2"/>
        <v>0</v>
      </c>
      <c r="L7" s="19" t="s">
        <v>24</v>
      </c>
      <c r="M7" s="19">
        <f t="shared" si="3"/>
        <v>0</v>
      </c>
      <c r="N7" s="20">
        <f t="shared" si="15"/>
        <v>0.5</v>
      </c>
      <c r="O7" s="20">
        <f t="shared" si="4"/>
        <v>45.5</v>
      </c>
      <c r="P7" s="20">
        <v>91</v>
      </c>
      <c r="Q7" s="20"/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136" t="s">
        <v>24</v>
      </c>
      <c r="Y7" s="136">
        <f t="shared" si="5"/>
        <v>0</v>
      </c>
      <c r="Z7" s="136" t="s">
        <v>24</v>
      </c>
      <c r="AA7" s="136">
        <f t="shared" si="6"/>
        <v>0</v>
      </c>
      <c r="AB7" s="10" t="s">
        <v>25</v>
      </c>
      <c r="AC7" s="10">
        <f t="shared" si="7"/>
        <v>495</v>
      </c>
      <c r="AD7" s="10" t="s">
        <v>25</v>
      </c>
      <c r="AE7" s="10">
        <f t="shared" si="8"/>
        <v>165</v>
      </c>
      <c r="AF7" s="10">
        <v>4</v>
      </c>
      <c r="AG7" s="10">
        <v>0</v>
      </c>
      <c r="AH7" s="21">
        <v>0</v>
      </c>
      <c r="AI7" s="21">
        <f t="shared" si="20"/>
        <v>19</v>
      </c>
      <c r="AJ7" s="22">
        <f>(IF($F7="tak",IF($E7="bitumiczna",$D5*$B7,($B7*$C7-$G7)),0))</f>
        <v>85.5</v>
      </c>
      <c r="AK7" s="22">
        <f t="shared" si="9"/>
        <v>0</v>
      </c>
      <c r="AL7" s="22">
        <f t="shared" si="10"/>
        <v>0</v>
      </c>
      <c r="AM7" s="22">
        <f t="shared" si="11"/>
        <v>9.5</v>
      </c>
      <c r="AN7" s="10" t="s">
        <v>24</v>
      </c>
      <c r="AO7" s="10">
        <f t="shared" si="12"/>
        <v>0</v>
      </c>
      <c r="AP7" s="10" t="s">
        <v>24</v>
      </c>
      <c r="AQ7" s="10">
        <f t="shared" si="13"/>
        <v>0</v>
      </c>
      <c r="AR7" s="107">
        <v>0</v>
      </c>
      <c r="AS7" s="107">
        <v>0</v>
      </c>
      <c r="AT7" s="107">
        <f t="shared" si="14"/>
        <v>0</v>
      </c>
      <c r="AU7" s="107">
        <v>0</v>
      </c>
      <c r="AV7" s="107"/>
      <c r="AW7" s="107">
        <v>0</v>
      </c>
      <c r="AX7" s="107">
        <v>0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40" t="s">
        <v>78</v>
      </c>
      <c r="B8" s="18">
        <v>110</v>
      </c>
      <c r="C8" s="18">
        <v>4</v>
      </c>
      <c r="D8" s="18"/>
      <c r="E8" s="18" t="s">
        <v>158</v>
      </c>
      <c r="F8" s="19" t="s">
        <v>25</v>
      </c>
      <c r="G8" s="19">
        <f t="shared" si="0"/>
        <v>240</v>
      </c>
      <c r="H8" s="19" t="s">
        <v>24</v>
      </c>
      <c r="I8" s="19">
        <f t="shared" si="1"/>
        <v>0</v>
      </c>
      <c r="J8" s="19" t="s">
        <v>24</v>
      </c>
      <c r="K8" s="19">
        <f t="shared" si="2"/>
        <v>0</v>
      </c>
      <c r="L8" s="19" t="s">
        <v>24</v>
      </c>
      <c r="M8" s="19">
        <f t="shared" si="3"/>
        <v>0</v>
      </c>
      <c r="N8" s="20">
        <f t="shared" si="15"/>
        <v>1</v>
      </c>
      <c r="O8" s="20">
        <f t="shared" si="4"/>
        <v>60</v>
      </c>
      <c r="P8" s="20">
        <v>60</v>
      </c>
      <c r="Q8" s="20"/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136" t="s">
        <v>24</v>
      </c>
      <c r="Y8" s="136">
        <f t="shared" si="5"/>
        <v>0</v>
      </c>
      <c r="Z8" s="136" t="s">
        <v>24</v>
      </c>
      <c r="AA8" s="136">
        <f t="shared" si="6"/>
        <v>0</v>
      </c>
      <c r="AB8" s="10" t="s">
        <v>25</v>
      </c>
      <c r="AC8" s="10">
        <f t="shared" si="7"/>
        <v>440</v>
      </c>
      <c r="AD8" s="10" t="s">
        <v>24</v>
      </c>
      <c r="AE8" s="10">
        <f t="shared" si="8"/>
        <v>0</v>
      </c>
      <c r="AF8" s="10">
        <v>1</v>
      </c>
      <c r="AG8" s="10">
        <v>0</v>
      </c>
      <c r="AH8" s="21">
        <v>0</v>
      </c>
      <c r="AI8" s="21">
        <f t="shared" si="20"/>
        <v>50</v>
      </c>
      <c r="AJ8" s="22">
        <f>(IF($F8="tak",IF($E8="bitumiczna",$D8*$B8,($B8*$C8-$G8)),0))</f>
        <v>200</v>
      </c>
      <c r="AK8" s="22">
        <f t="shared" si="9"/>
        <v>0</v>
      </c>
      <c r="AL8" s="22">
        <f t="shared" si="10"/>
        <v>0</v>
      </c>
      <c r="AM8" s="22">
        <f t="shared" si="11"/>
        <v>50</v>
      </c>
      <c r="AN8" s="10" t="s">
        <v>24</v>
      </c>
      <c r="AO8" s="10">
        <f t="shared" si="12"/>
        <v>0</v>
      </c>
      <c r="AP8" s="10" t="s">
        <v>24</v>
      </c>
      <c r="AQ8" s="10">
        <f t="shared" si="13"/>
        <v>0</v>
      </c>
      <c r="AR8" s="107">
        <v>0</v>
      </c>
      <c r="AS8" s="107">
        <v>0</v>
      </c>
      <c r="AT8" s="107">
        <f t="shared" si="14"/>
        <v>0</v>
      </c>
      <c r="AU8" s="107">
        <v>0</v>
      </c>
      <c r="AV8" s="107"/>
      <c r="AW8" s="107">
        <v>0</v>
      </c>
      <c r="AX8" s="107"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40" t="s">
        <v>79</v>
      </c>
      <c r="B9" s="18">
        <v>80</v>
      </c>
      <c r="C9" s="18">
        <v>4.5</v>
      </c>
      <c r="D9" s="18">
        <v>0.5</v>
      </c>
      <c r="E9" s="18" t="s">
        <v>159</v>
      </c>
      <c r="F9" s="19" t="s">
        <v>25</v>
      </c>
      <c r="G9" s="19">
        <f t="shared" si="0"/>
        <v>125</v>
      </c>
      <c r="H9" s="19" t="s">
        <v>24</v>
      </c>
      <c r="I9" s="19">
        <f t="shared" si="1"/>
        <v>125</v>
      </c>
      <c r="J9" s="19" t="s">
        <v>24</v>
      </c>
      <c r="K9" s="19">
        <f t="shared" si="2"/>
        <v>0</v>
      </c>
      <c r="L9" s="19" t="s">
        <v>24</v>
      </c>
      <c r="M9" s="19">
        <f t="shared" si="3"/>
        <v>0</v>
      </c>
      <c r="N9" s="20">
        <f t="shared" si="15"/>
        <v>0.5</v>
      </c>
      <c r="O9" s="20">
        <f t="shared" si="4"/>
        <v>25</v>
      </c>
      <c r="P9" s="20">
        <v>50</v>
      </c>
      <c r="Q9" s="20"/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136" t="s">
        <v>24</v>
      </c>
      <c r="Y9" s="136">
        <f t="shared" si="5"/>
        <v>0</v>
      </c>
      <c r="Z9" s="136" t="s">
        <v>24</v>
      </c>
      <c r="AA9" s="136">
        <f t="shared" si="6"/>
        <v>0</v>
      </c>
      <c r="AB9" s="10" t="s">
        <v>25</v>
      </c>
      <c r="AC9" s="10">
        <f t="shared" si="7"/>
        <v>360</v>
      </c>
      <c r="AD9" s="10" t="s">
        <v>25</v>
      </c>
      <c r="AE9" s="10">
        <f t="shared" si="8"/>
        <v>120</v>
      </c>
      <c r="AF9" s="10">
        <v>0</v>
      </c>
      <c r="AG9" s="10">
        <v>0</v>
      </c>
      <c r="AH9" s="21">
        <v>0</v>
      </c>
      <c r="AI9" s="21">
        <f t="shared" si="20"/>
        <v>30</v>
      </c>
      <c r="AJ9" s="22">
        <f t="shared" ref="AJ9:AJ11" si="21">(IF($F9="tak",IF($E9="bitumiczna",$D9*$B9,($B9*$C9-$G9)),0))</f>
        <v>40</v>
      </c>
      <c r="AK9" s="22">
        <f t="shared" si="9"/>
        <v>0</v>
      </c>
      <c r="AL9" s="22">
        <f t="shared" si="10"/>
        <v>0</v>
      </c>
      <c r="AM9" s="22">
        <f t="shared" si="11"/>
        <v>15</v>
      </c>
      <c r="AN9" s="10" t="s">
        <v>24</v>
      </c>
      <c r="AO9" s="10">
        <f t="shared" si="12"/>
        <v>0</v>
      </c>
      <c r="AP9" s="10" t="s">
        <v>24</v>
      </c>
      <c r="AQ9" s="10">
        <f t="shared" si="13"/>
        <v>0</v>
      </c>
      <c r="AR9" s="107">
        <v>0</v>
      </c>
      <c r="AS9" s="107">
        <v>0</v>
      </c>
      <c r="AT9" s="107">
        <f t="shared" si="14"/>
        <v>0</v>
      </c>
      <c r="AU9" s="107">
        <v>0</v>
      </c>
      <c r="AV9" s="107"/>
      <c r="AW9" s="107">
        <v>0</v>
      </c>
      <c r="AX9" s="107">
        <v>0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40" t="s">
        <v>80</v>
      </c>
      <c r="B10" s="18">
        <v>230</v>
      </c>
      <c r="C10" s="18">
        <v>4.5</v>
      </c>
      <c r="D10" s="18">
        <v>0.5</v>
      </c>
      <c r="E10" s="18" t="s">
        <v>159</v>
      </c>
      <c r="F10" s="19" t="s">
        <v>25</v>
      </c>
      <c r="G10" s="19">
        <f t="shared" si="0"/>
        <v>575</v>
      </c>
      <c r="H10" s="19" t="s">
        <v>24</v>
      </c>
      <c r="I10" s="19">
        <f t="shared" si="1"/>
        <v>575</v>
      </c>
      <c r="J10" s="19" t="s">
        <v>24</v>
      </c>
      <c r="K10" s="19">
        <f t="shared" si="2"/>
        <v>0</v>
      </c>
      <c r="L10" s="19" t="s">
        <v>24</v>
      </c>
      <c r="M10" s="19">
        <f t="shared" si="3"/>
        <v>0</v>
      </c>
      <c r="N10" s="20">
        <f t="shared" si="15"/>
        <v>0.5</v>
      </c>
      <c r="O10" s="20">
        <f t="shared" si="4"/>
        <v>115</v>
      </c>
      <c r="P10" s="20">
        <v>230</v>
      </c>
      <c r="Q10" s="20"/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136" t="s">
        <v>24</v>
      </c>
      <c r="Y10" s="136">
        <f t="shared" si="5"/>
        <v>0</v>
      </c>
      <c r="Z10" s="136" t="s">
        <v>24</v>
      </c>
      <c r="AA10" s="136">
        <f t="shared" si="6"/>
        <v>0</v>
      </c>
      <c r="AB10" s="10" t="s">
        <v>25</v>
      </c>
      <c r="AC10" s="10">
        <f t="shared" si="7"/>
        <v>1035</v>
      </c>
      <c r="AD10" s="10" t="s">
        <v>25</v>
      </c>
      <c r="AE10" s="10">
        <f t="shared" si="8"/>
        <v>345</v>
      </c>
      <c r="AF10" s="10">
        <v>6</v>
      </c>
      <c r="AG10" s="10">
        <v>0</v>
      </c>
      <c r="AH10" s="21">
        <v>0</v>
      </c>
      <c r="AI10" s="21">
        <f t="shared" si="20"/>
        <v>0</v>
      </c>
      <c r="AJ10" s="22">
        <f t="shared" si="21"/>
        <v>115</v>
      </c>
      <c r="AK10" s="22">
        <f t="shared" si="9"/>
        <v>0</v>
      </c>
      <c r="AL10" s="22">
        <f t="shared" si="10"/>
        <v>0</v>
      </c>
      <c r="AM10" s="22">
        <f t="shared" si="11"/>
        <v>0</v>
      </c>
      <c r="AN10" s="10" t="s">
        <v>24</v>
      </c>
      <c r="AO10" s="10">
        <f t="shared" si="12"/>
        <v>0</v>
      </c>
      <c r="AP10" s="10" t="s">
        <v>24</v>
      </c>
      <c r="AQ10" s="10">
        <f t="shared" si="13"/>
        <v>0</v>
      </c>
      <c r="AR10" s="107">
        <v>0</v>
      </c>
      <c r="AS10" s="107">
        <v>0</v>
      </c>
      <c r="AT10" s="107">
        <f t="shared" si="14"/>
        <v>0</v>
      </c>
      <c r="AU10" s="107">
        <v>0</v>
      </c>
      <c r="AV10" s="107"/>
      <c r="AW10" s="107">
        <v>0</v>
      </c>
      <c r="AX10" s="107"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74" customFormat="1" ht="15" customHeight="1" x14ac:dyDescent="0.25">
      <c r="A11" s="40" t="s">
        <v>81</v>
      </c>
      <c r="B11" s="18">
        <v>61</v>
      </c>
      <c r="C11" s="18">
        <v>4.5</v>
      </c>
      <c r="D11" s="18"/>
      <c r="E11" s="18" t="s">
        <v>158</v>
      </c>
      <c r="F11" s="19" t="s">
        <v>25</v>
      </c>
      <c r="G11" s="19">
        <f t="shared" si="0"/>
        <v>0</v>
      </c>
      <c r="H11" s="19" t="s">
        <v>24</v>
      </c>
      <c r="I11" s="19">
        <f t="shared" si="1"/>
        <v>0</v>
      </c>
      <c r="J11" s="19" t="s">
        <v>24</v>
      </c>
      <c r="K11" s="19">
        <f t="shared" si="2"/>
        <v>0</v>
      </c>
      <c r="L11" s="19" t="s">
        <v>24</v>
      </c>
      <c r="M11" s="19">
        <f t="shared" si="3"/>
        <v>0</v>
      </c>
      <c r="N11" s="20">
        <f t="shared" si="15"/>
        <v>1</v>
      </c>
      <c r="O11" s="20">
        <f t="shared" si="4"/>
        <v>0</v>
      </c>
      <c r="P11" s="20">
        <v>0</v>
      </c>
      <c r="Q11" s="20"/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136" t="s">
        <v>24</v>
      </c>
      <c r="Y11" s="136">
        <f t="shared" si="5"/>
        <v>0</v>
      </c>
      <c r="Z11" s="136" t="s">
        <v>24</v>
      </c>
      <c r="AA11" s="136">
        <f t="shared" si="6"/>
        <v>0</v>
      </c>
      <c r="AB11" s="10" t="s">
        <v>25</v>
      </c>
      <c r="AC11" s="10">
        <f t="shared" si="7"/>
        <v>274.5</v>
      </c>
      <c r="AD11" s="10" t="s">
        <v>24</v>
      </c>
      <c r="AE11" s="10">
        <f t="shared" si="8"/>
        <v>0</v>
      </c>
      <c r="AF11" s="10">
        <v>1</v>
      </c>
      <c r="AG11" s="10">
        <v>0</v>
      </c>
      <c r="AH11" s="21">
        <v>0</v>
      </c>
      <c r="AI11" s="21">
        <f t="shared" si="20"/>
        <v>61</v>
      </c>
      <c r="AJ11" s="22">
        <f t="shared" si="21"/>
        <v>274.5</v>
      </c>
      <c r="AK11" s="22">
        <f t="shared" si="9"/>
        <v>0</v>
      </c>
      <c r="AL11" s="22">
        <f t="shared" si="10"/>
        <v>0</v>
      </c>
      <c r="AM11" s="22">
        <f t="shared" si="11"/>
        <v>61</v>
      </c>
      <c r="AN11" s="10" t="s">
        <v>24</v>
      </c>
      <c r="AO11" s="10">
        <f t="shared" si="12"/>
        <v>0</v>
      </c>
      <c r="AP11" s="10" t="s">
        <v>24</v>
      </c>
      <c r="AQ11" s="10">
        <f t="shared" si="13"/>
        <v>0</v>
      </c>
      <c r="AR11" s="107">
        <v>0</v>
      </c>
      <c r="AS11" s="107">
        <v>0</v>
      </c>
      <c r="AT11" s="107">
        <f t="shared" si="14"/>
        <v>0</v>
      </c>
      <c r="AU11" s="107">
        <v>0</v>
      </c>
      <c r="AV11" s="107"/>
      <c r="AW11" s="107">
        <v>0</v>
      </c>
      <c r="AX11" s="107">
        <v>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74" customFormat="1" ht="15" customHeight="1" x14ac:dyDescent="0.25">
      <c r="A12" s="40" t="s">
        <v>82</v>
      </c>
      <c r="B12" s="18">
        <v>144</v>
      </c>
      <c r="C12" s="18">
        <v>4.5</v>
      </c>
      <c r="D12" s="18"/>
      <c r="E12" s="18" t="s">
        <v>158</v>
      </c>
      <c r="F12" s="19" t="s">
        <v>25</v>
      </c>
      <c r="G12" s="19">
        <f t="shared" si="0"/>
        <v>76.5</v>
      </c>
      <c r="H12" s="19" t="s">
        <v>24</v>
      </c>
      <c r="I12" s="19">
        <f t="shared" si="1"/>
        <v>0</v>
      </c>
      <c r="J12" s="19" t="s">
        <v>24</v>
      </c>
      <c r="K12" s="19">
        <f t="shared" si="2"/>
        <v>0</v>
      </c>
      <c r="L12" s="19" t="s">
        <v>24</v>
      </c>
      <c r="M12" s="19">
        <f t="shared" si="3"/>
        <v>0</v>
      </c>
      <c r="N12" s="20">
        <f t="shared" si="15"/>
        <v>1</v>
      </c>
      <c r="O12" s="20">
        <f t="shared" si="4"/>
        <v>17</v>
      </c>
      <c r="P12" s="20">
        <v>17</v>
      </c>
      <c r="Q12" s="20"/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136" t="s">
        <v>24</v>
      </c>
      <c r="Y12" s="136">
        <f t="shared" si="5"/>
        <v>0</v>
      </c>
      <c r="Z12" s="136" t="s">
        <v>24</v>
      </c>
      <c r="AA12" s="136">
        <f t="shared" si="6"/>
        <v>0</v>
      </c>
      <c r="AB12" s="10" t="s">
        <v>25</v>
      </c>
      <c r="AC12" s="10">
        <f t="shared" si="7"/>
        <v>648</v>
      </c>
      <c r="AD12" s="10" t="s">
        <v>24</v>
      </c>
      <c r="AE12" s="10">
        <f t="shared" si="8"/>
        <v>0</v>
      </c>
      <c r="AF12" s="10">
        <v>0</v>
      </c>
      <c r="AG12" s="10">
        <v>0</v>
      </c>
      <c r="AH12" s="21">
        <v>0</v>
      </c>
      <c r="AI12" s="21">
        <f t="shared" si="20"/>
        <v>127</v>
      </c>
      <c r="AJ12" s="22">
        <f>(IF($F12="tak",IF($E12="bitumiczna",$D12*$B12,($B12*$C12-$G12)),0))</f>
        <v>571.5</v>
      </c>
      <c r="AK12" s="22">
        <f t="shared" si="9"/>
        <v>0</v>
      </c>
      <c r="AL12" s="22">
        <f t="shared" si="10"/>
        <v>0</v>
      </c>
      <c r="AM12" s="22">
        <f t="shared" si="11"/>
        <v>127</v>
      </c>
      <c r="AN12" s="10" t="s">
        <v>24</v>
      </c>
      <c r="AO12" s="10">
        <f t="shared" si="12"/>
        <v>0</v>
      </c>
      <c r="AP12" s="10" t="s">
        <v>24</v>
      </c>
      <c r="AQ12" s="10">
        <f t="shared" si="13"/>
        <v>0</v>
      </c>
      <c r="AR12" s="107">
        <v>0</v>
      </c>
      <c r="AS12" s="107">
        <v>0</v>
      </c>
      <c r="AT12" s="107">
        <f t="shared" si="14"/>
        <v>0</v>
      </c>
      <c r="AU12" s="107">
        <v>0</v>
      </c>
      <c r="AV12" s="107"/>
      <c r="AW12" s="107">
        <v>0</v>
      </c>
      <c r="AX12" s="107">
        <v>0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s="74" customFormat="1" ht="15" customHeight="1" x14ac:dyDescent="0.25">
      <c r="A13" s="40" t="s">
        <v>83</v>
      </c>
      <c r="B13" s="18">
        <v>355</v>
      </c>
      <c r="C13" s="18">
        <v>4</v>
      </c>
      <c r="D13" s="18"/>
      <c r="E13" s="18" t="s">
        <v>158</v>
      </c>
      <c r="F13" s="19" t="s">
        <v>25</v>
      </c>
      <c r="G13" s="19">
        <f t="shared" si="0"/>
        <v>1420</v>
      </c>
      <c r="H13" s="19" t="s">
        <v>24</v>
      </c>
      <c r="I13" s="19">
        <f t="shared" si="1"/>
        <v>0</v>
      </c>
      <c r="J13" s="19" t="s">
        <v>24</v>
      </c>
      <c r="K13" s="19">
        <f t="shared" si="2"/>
        <v>0</v>
      </c>
      <c r="L13" s="19" t="s">
        <v>24</v>
      </c>
      <c r="M13" s="19">
        <f t="shared" si="3"/>
        <v>0</v>
      </c>
      <c r="N13" s="20">
        <f t="shared" si="15"/>
        <v>1</v>
      </c>
      <c r="O13" s="20">
        <f t="shared" si="4"/>
        <v>355</v>
      </c>
      <c r="P13" s="20">
        <v>0</v>
      </c>
      <c r="Q13" s="20"/>
      <c r="R13" s="20">
        <v>617</v>
      </c>
      <c r="S13" s="20">
        <v>0</v>
      </c>
      <c r="T13" s="20">
        <v>0</v>
      </c>
      <c r="U13" s="20">
        <v>0</v>
      </c>
      <c r="V13" s="20">
        <v>0</v>
      </c>
      <c r="W13" s="20">
        <v>124</v>
      </c>
      <c r="X13" s="136" t="s">
        <v>24</v>
      </c>
      <c r="Y13" s="136">
        <f t="shared" si="5"/>
        <v>0</v>
      </c>
      <c r="Z13" s="136" t="s">
        <v>24</v>
      </c>
      <c r="AA13" s="136">
        <f t="shared" si="6"/>
        <v>0</v>
      </c>
      <c r="AB13" s="10" t="s">
        <v>25</v>
      </c>
      <c r="AC13" s="10">
        <f t="shared" si="7"/>
        <v>1420</v>
      </c>
      <c r="AD13" s="10" t="s">
        <v>24</v>
      </c>
      <c r="AE13" s="10">
        <f t="shared" si="8"/>
        <v>0</v>
      </c>
      <c r="AF13" s="10">
        <v>0</v>
      </c>
      <c r="AG13" s="10">
        <v>0</v>
      </c>
      <c r="AH13" s="21">
        <v>0</v>
      </c>
      <c r="AI13" s="21">
        <v>0</v>
      </c>
      <c r="AJ13" s="22">
        <f>(IF($F13="tak",IF($E13="bitumiczna",$D13*$B13,($B13*$C13-$G13)),0))</f>
        <v>0</v>
      </c>
      <c r="AK13" s="22">
        <f t="shared" si="9"/>
        <v>0</v>
      </c>
      <c r="AL13" s="22">
        <f t="shared" si="10"/>
        <v>0</v>
      </c>
      <c r="AM13" s="22">
        <f t="shared" si="11"/>
        <v>0</v>
      </c>
      <c r="AN13" s="10" t="s">
        <v>24</v>
      </c>
      <c r="AO13" s="10">
        <f t="shared" si="12"/>
        <v>0</v>
      </c>
      <c r="AP13" s="10" t="s">
        <v>24</v>
      </c>
      <c r="AQ13" s="10">
        <f t="shared" si="13"/>
        <v>0</v>
      </c>
      <c r="AR13" s="107">
        <v>0</v>
      </c>
      <c r="AS13" s="107">
        <v>0</v>
      </c>
      <c r="AT13" s="107">
        <f t="shared" si="14"/>
        <v>0</v>
      </c>
      <c r="AU13" s="107">
        <v>0</v>
      </c>
      <c r="AV13" s="107"/>
      <c r="AW13" s="107">
        <v>0</v>
      </c>
      <c r="AX13" s="107">
        <v>0</v>
      </c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</row>
    <row r="14" spans="1:367" s="74" customFormat="1" ht="30" customHeight="1" x14ac:dyDescent="0.25">
      <c r="A14" s="98" t="s">
        <v>181</v>
      </c>
      <c r="B14" s="18"/>
      <c r="C14" s="18"/>
      <c r="D14" s="18"/>
      <c r="E14" s="18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>
        <v>0</v>
      </c>
      <c r="Q14" s="20"/>
      <c r="R14" s="20">
        <f>(273+1230)</f>
        <v>1503</v>
      </c>
      <c r="S14" s="20">
        <v>0</v>
      </c>
      <c r="T14" s="20">
        <v>1250</v>
      </c>
      <c r="U14" s="20">
        <v>0</v>
      </c>
      <c r="V14" s="20">
        <v>0</v>
      </c>
      <c r="W14" s="20"/>
      <c r="X14" s="136"/>
      <c r="Y14" s="136"/>
      <c r="Z14" s="136"/>
      <c r="AA14" s="136"/>
      <c r="AB14" s="10"/>
      <c r="AC14" s="10"/>
      <c r="AD14" s="10"/>
      <c r="AE14" s="10"/>
      <c r="AF14" s="10"/>
      <c r="AG14" s="10"/>
      <c r="AH14" s="21"/>
      <c r="AI14" s="21"/>
      <c r="AJ14" s="22"/>
      <c r="AK14" s="22"/>
      <c r="AL14" s="22"/>
      <c r="AM14" s="22"/>
      <c r="AN14" s="10"/>
      <c r="AO14" s="10"/>
      <c r="AP14" s="10"/>
      <c r="AQ14" s="10"/>
      <c r="AR14" s="107"/>
      <c r="AS14" s="107"/>
      <c r="AT14" s="107"/>
      <c r="AU14" s="107"/>
      <c r="AV14" s="107"/>
      <c r="AW14" s="107"/>
      <c r="AX14" s="107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</row>
    <row r="15" spans="1:367" s="74" customFormat="1" ht="15" customHeight="1" x14ac:dyDescent="0.25">
      <c r="A15" s="23" t="s">
        <v>30</v>
      </c>
      <c r="B15" s="24"/>
      <c r="C15" s="24"/>
      <c r="D15" s="24"/>
      <c r="E15" s="24"/>
      <c r="F15" s="24">
        <f>SUM(G3:G13)</f>
        <v>7370</v>
      </c>
      <c r="G15" s="24"/>
      <c r="H15" s="24">
        <f>SUM(I3:I13)</f>
        <v>752.5</v>
      </c>
      <c r="I15" s="24"/>
      <c r="J15" s="24">
        <f>SUM(K3:K13)</f>
        <v>0</v>
      </c>
      <c r="K15" s="24"/>
      <c r="L15" s="24">
        <f>SUM(M3:M13)</f>
        <v>0</v>
      </c>
      <c r="M15" s="24"/>
      <c r="N15" s="25">
        <f>SUM(O3:O13)</f>
        <v>1183</v>
      </c>
      <c r="O15" s="24"/>
      <c r="P15" s="25">
        <f t="shared" ref="P15:V15" si="22">SUM(P3:P14)</f>
        <v>1447</v>
      </c>
      <c r="Q15" s="25">
        <v>222</v>
      </c>
      <c r="R15" s="25">
        <f t="shared" si="22"/>
        <v>3050</v>
      </c>
      <c r="S15" s="25">
        <f t="shared" si="22"/>
        <v>1</v>
      </c>
      <c r="T15" s="25">
        <f t="shared" si="22"/>
        <v>1250</v>
      </c>
      <c r="U15" s="25">
        <f t="shared" si="22"/>
        <v>0</v>
      </c>
      <c r="V15" s="25">
        <f t="shared" si="22"/>
        <v>0</v>
      </c>
      <c r="W15" s="25">
        <f>SUM(W3:W13)</f>
        <v>124</v>
      </c>
      <c r="X15" s="25">
        <f>SUM(Y3:Y13)</f>
        <v>0</v>
      </c>
      <c r="Y15" s="25"/>
      <c r="Z15" s="25">
        <f>SUM(AA3:AA13)</f>
        <v>0</v>
      </c>
      <c r="AA15" s="25"/>
      <c r="AB15" s="24">
        <f>SUM(AC3:AC13)</f>
        <v>9415.5</v>
      </c>
      <c r="AC15" s="24"/>
      <c r="AD15" s="25">
        <f>SUM(AE3:AE13)</f>
        <v>1993.5</v>
      </c>
      <c r="AE15" s="24"/>
      <c r="AF15" s="37">
        <f>SUM(AF3:AF13)</f>
        <v>29</v>
      </c>
      <c r="AG15" s="37">
        <f>SUM(AG3:AG13)</f>
        <v>0</v>
      </c>
      <c r="AH15" s="25">
        <f>SUM(AH3:AH13)</f>
        <v>0</v>
      </c>
      <c r="AI15" s="24"/>
      <c r="AJ15" s="25">
        <f>SUM(AJ3:AJ13)</f>
        <v>1453</v>
      </c>
      <c r="AK15" s="25">
        <f>SUM(AK3:AK13)</f>
        <v>0</v>
      </c>
      <c r="AL15" s="25">
        <f>SUM(AL3:AL13)</f>
        <v>0</v>
      </c>
      <c r="AM15" s="25">
        <f>SUM(AM3:AM13)</f>
        <v>299.5</v>
      </c>
      <c r="AN15" s="25">
        <f>SUM(AO3:AO13)</f>
        <v>0</v>
      </c>
      <c r="AO15" s="25"/>
      <c r="AP15" s="25">
        <f>SUM(AQ3:AQ13)</f>
        <v>0</v>
      </c>
      <c r="AQ15" s="24"/>
      <c r="AR15" s="181">
        <f>SUM(AS3:AS13)</f>
        <v>0</v>
      </c>
      <c r="AS15" s="181"/>
      <c r="AT15" s="71">
        <f>SUM(AT3:AT13)</f>
        <v>0</v>
      </c>
      <c r="AU15" s="25">
        <f>SUM(AU3:AU14)</f>
        <v>0</v>
      </c>
      <c r="AV15" s="145">
        <v>0</v>
      </c>
      <c r="AW15" s="25">
        <f>SUM(AW3:AW14)</f>
        <v>0</v>
      </c>
      <c r="AX15" s="25">
        <f>SUM(AX3:AX14)</f>
        <v>0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s="74" customFormat="1" ht="15" customHeight="1" x14ac:dyDescent="0.25">
      <c r="A16" s="23" t="s">
        <v>31</v>
      </c>
      <c r="B16" s="30"/>
      <c r="C16" s="30"/>
      <c r="D16" s="30"/>
      <c r="E16" s="30"/>
      <c r="F16" s="30" t="s">
        <v>32</v>
      </c>
      <c r="G16" s="30"/>
      <c r="H16" s="30" t="s">
        <v>32</v>
      </c>
      <c r="I16" s="30"/>
      <c r="J16" s="30" t="s">
        <v>32</v>
      </c>
      <c r="K16" s="30"/>
      <c r="L16" s="30" t="s">
        <v>32</v>
      </c>
      <c r="M16" s="30"/>
      <c r="N16" s="30" t="s">
        <v>32</v>
      </c>
      <c r="O16" s="30"/>
      <c r="P16" s="30" t="s">
        <v>33</v>
      </c>
      <c r="Q16" s="30" t="s">
        <v>33</v>
      </c>
      <c r="R16" s="30" t="s">
        <v>33</v>
      </c>
      <c r="S16" s="30" t="s">
        <v>225</v>
      </c>
      <c r="T16" s="30" t="s">
        <v>33</v>
      </c>
      <c r="U16" s="30" t="s">
        <v>33</v>
      </c>
      <c r="V16" s="30" t="s">
        <v>225</v>
      </c>
      <c r="W16" s="30" t="s">
        <v>33</v>
      </c>
      <c r="X16" s="30" t="s">
        <v>32</v>
      </c>
      <c r="Y16" s="30"/>
      <c r="Z16" s="30" t="s">
        <v>32</v>
      </c>
      <c r="AA16" s="30"/>
      <c r="AB16" s="30" t="s">
        <v>32</v>
      </c>
      <c r="AC16" s="30"/>
      <c r="AD16" s="30" t="s">
        <v>32</v>
      </c>
      <c r="AE16" s="30"/>
      <c r="AF16" s="30" t="s">
        <v>34</v>
      </c>
      <c r="AG16" s="30" t="s">
        <v>34</v>
      </c>
      <c r="AH16" s="30" t="s">
        <v>33</v>
      </c>
      <c r="AI16" s="30"/>
      <c r="AJ16" s="30" t="s">
        <v>32</v>
      </c>
      <c r="AK16" s="30" t="s">
        <v>32</v>
      </c>
      <c r="AL16" s="30" t="s">
        <v>32</v>
      </c>
      <c r="AM16" s="30" t="s">
        <v>32</v>
      </c>
      <c r="AN16" s="30" t="s">
        <v>32</v>
      </c>
      <c r="AO16" s="30">
        <f>AO3</f>
        <v>0</v>
      </c>
      <c r="AP16" s="30" t="s">
        <v>32</v>
      </c>
      <c r="AQ16" s="30">
        <f>AQ3</f>
        <v>0</v>
      </c>
      <c r="AR16" s="166" t="s">
        <v>33</v>
      </c>
      <c r="AS16" s="166"/>
      <c r="AT16" s="30" t="s">
        <v>32</v>
      </c>
      <c r="AU16" s="30" t="s">
        <v>33</v>
      </c>
      <c r="AV16" s="77" t="s">
        <v>33</v>
      </c>
      <c r="AW16" s="30" t="s">
        <v>33</v>
      </c>
      <c r="AX16" s="30" t="s">
        <v>225</v>
      </c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</row>
    <row r="17" spans="1:367" s="74" customFormat="1" ht="15" customHeight="1" x14ac:dyDescent="0.25">
      <c r="A17" s="31" t="s">
        <v>35</v>
      </c>
      <c r="B17" s="32"/>
      <c r="C17" s="32"/>
      <c r="D17" s="32"/>
      <c r="E17" s="32"/>
      <c r="F17" s="32">
        <f>F15*'Ceny jednostkowe_do ukrycia'!D3</f>
        <v>0</v>
      </c>
      <c r="G17" s="32"/>
      <c r="H17" s="32">
        <f>H15*'Ceny jednostkowe_do ukrycia'!E3</f>
        <v>0</v>
      </c>
      <c r="I17" s="32"/>
      <c r="J17" s="32">
        <f>J15*'Ceny jednostkowe_do ukrycia'!F3</f>
        <v>0</v>
      </c>
      <c r="K17" s="32"/>
      <c r="L17" s="32">
        <f>L15*'Ceny jednostkowe_do ukrycia'!G3</f>
        <v>0</v>
      </c>
      <c r="M17" s="32"/>
      <c r="N17" s="32">
        <f>N15*'Ceny jednostkowe_do ukrycia'!H3</f>
        <v>0</v>
      </c>
      <c r="O17" s="32"/>
      <c r="P17" s="32">
        <f>P15*'Ceny jednostkowe_do ukrycia'!I3</f>
        <v>0</v>
      </c>
      <c r="Q17" s="32">
        <f>Q15*'Ceny jednostkowe_do ukrycia'!J3</f>
        <v>0</v>
      </c>
      <c r="R17" s="32">
        <f>R15*'Ceny jednostkowe_do ukrycia'!K3</f>
        <v>0</v>
      </c>
      <c r="S17" s="32">
        <f>S15*'Ceny jednostkowe_do ukrycia'!L3</f>
        <v>0</v>
      </c>
      <c r="T17" s="32">
        <f>T15*'Ceny jednostkowe_do ukrycia'!M3</f>
        <v>0</v>
      </c>
      <c r="U17" s="32">
        <f>U15*'Ceny jednostkowe_do ukrycia'!N3</f>
        <v>0</v>
      </c>
      <c r="V17" s="32">
        <f>V15*'Ceny jednostkowe_do ukrycia'!O3</f>
        <v>0</v>
      </c>
      <c r="W17" s="32">
        <f>W15*'Ceny jednostkowe_do ukrycia'!P3</f>
        <v>0</v>
      </c>
      <c r="X17" s="32">
        <f>X15*'Ceny jednostkowe_do ukrycia'!Q3</f>
        <v>0</v>
      </c>
      <c r="Y17" s="32"/>
      <c r="Z17" s="32">
        <f>Z15*'Ceny jednostkowe_do ukrycia'!R3</f>
        <v>0</v>
      </c>
      <c r="AA17" s="32"/>
      <c r="AB17" s="32">
        <f>AB15*'Ceny jednostkowe_do ukrycia'!S3</f>
        <v>0</v>
      </c>
      <c r="AC17" s="32"/>
      <c r="AD17" s="32">
        <f>AD15*'Ceny jednostkowe_do ukrycia'!T3</f>
        <v>0</v>
      </c>
      <c r="AE17" s="32"/>
      <c r="AF17" s="32">
        <f>AF15*'Ceny jednostkowe_do ukrycia'!U3</f>
        <v>0</v>
      </c>
      <c r="AG17" s="32">
        <f>AG15*'Ceny jednostkowe_do ukrycia'!V3</f>
        <v>0</v>
      </c>
      <c r="AH17" s="32">
        <f>AH15*'Ceny jednostkowe_do ukrycia'!W3</f>
        <v>0</v>
      </c>
      <c r="AI17" s="32"/>
      <c r="AJ17" s="32">
        <f>AJ15*'Ceny jednostkowe_do ukrycia'!Z3</f>
        <v>0</v>
      </c>
      <c r="AK17" s="32">
        <f>AK15*'Ceny jednostkowe_do ukrycia'!AA3</f>
        <v>0</v>
      </c>
      <c r="AL17" s="32">
        <f>AL15*'Ceny jednostkowe_do ukrycia'!AB3</f>
        <v>0</v>
      </c>
      <c r="AM17" s="32">
        <f>AM15*'Ceny jednostkowe_do ukrycia'!AC3</f>
        <v>0</v>
      </c>
      <c r="AN17" s="32">
        <f>AN15*'Ceny jednostkowe_do ukrycia'!AD3</f>
        <v>0</v>
      </c>
      <c r="AO17" s="32"/>
      <c r="AP17" s="32">
        <f>AP15*'Ceny jednostkowe_do ukrycia'!AE3</f>
        <v>0</v>
      </c>
      <c r="AQ17" s="32"/>
      <c r="AR17" s="164">
        <f>AR15*'Ceny jednostkowe_do ukrycia'!AF3</f>
        <v>0</v>
      </c>
      <c r="AS17" s="164"/>
      <c r="AT17" s="32">
        <f>AT15*'Ceny jednostkowe_do ukrycia'!$AH$3</f>
        <v>0</v>
      </c>
      <c r="AU17" s="32">
        <f>AU15*'Ceny jednostkowe_do ukrycia'!AI3</f>
        <v>0</v>
      </c>
      <c r="AV17" s="32">
        <f>AV15*'Ceny jednostkowe_do ukrycia'!AJ3</f>
        <v>0</v>
      </c>
      <c r="AW17" s="32">
        <f>AW15*'Ceny jednostkowe_do ukrycia'!AK3</f>
        <v>0</v>
      </c>
      <c r="AX17" s="32">
        <f>AX15*'Ceny jednostkowe_do ukrycia'!AL3</f>
        <v>0</v>
      </c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</row>
    <row r="18" spans="1:367" s="33" customFormat="1" ht="15" customHeight="1" x14ac:dyDescent="0.25">
      <c r="A18" s="33" t="s">
        <v>176</v>
      </c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</row>
    <row r="19" spans="1:367" s="33" customFormat="1" ht="15" customHeight="1" x14ac:dyDescent="0.25">
      <c r="A19" s="33" t="s">
        <v>177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</row>
    <row r="20" spans="1:367" s="33" customFormat="1" ht="15" customHeight="1" x14ac:dyDescent="0.25">
      <c r="A20" s="33" t="s">
        <v>178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</row>
    <row r="21" spans="1:367" ht="15" customHeight="1" x14ac:dyDescent="0.25">
      <c r="A21" s="33" t="s">
        <v>179</v>
      </c>
      <c r="B21" s="33">
        <f t="shared" ref="B21" si="23">SUM(B3:B13)</f>
        <v>2147</v>
      </c>
      <c r="C21" s="33"/>
      <c r="D21" s="33"/>
      <c r="E21" s="33"/>
      <c r="F21" s="33"/>
      <c r="G21" s="33">
        <f t="shared" ref="G21:AQ21" si="24">SUM(G3:G13)</f>
        <v>7370</v>
      </c>
      <c r="H21" s="33"/>
      <c r="I21" s="33">
        <f t="shared" si="24"/>
        <v>752.5</v>
      </c>
      <c r="J21" s="33"/>
      <c r="K21" s="33">
        <f t="shared" si="24"/>
        <v>0</v>
      </c>
      <c r="L21" s="33"/>
      <c r="M21" s="33">
        <f t="shared" si="24"/>
        <v>0</v>
      </c>
      <c r="N21" s="33"/>
      <c r="O21" s="33">
        <f t="shared" si="24"/>
        <v>1183</v>
      </c>
      <c r="P21" s="33">
        <f t="shared" si="24"/>
        <v>1447</v>
      </c>
      <c r="Q21" s="33"/>
      <c r="R21" s="33">
        <f t="shared" si="24"/>
        <v>1547</v>
      </c>
      <c r="S21" s="33"/>
      <c r="T21" s="33"/>
      <c r="U21" s="33"/>
      <c r="V21" s="33"/>
      <c r="W21" s="33">
        <f t="shared" si="24"/>
        <v>124</v>
      </c>
      <c r="X21" s="33"/>
      <c r="Y21" s="33">
        <f t="shared" ref="Y21:AA21" si="25">SUM(Y3:Y13)</f>
        <v>0</v>
      </c>
      <c r="Z21" s="33"/>
      <c r="AA21" s="33">
        <f t="shared" si="25"/>
        <v>0</v>
      </c>
      <c r="AB21" s="33"/>
      <c r="AC21" s="33">
        <f t="shared" si="24"/>
        <v>9415.5</v>
      </c>
      <c r="AD21" s="33"/>
      <c r="AE21" s="33">
        <f t="shared" si="24"/>
        <v>1993.5</v>
      </c>
      <c r="AF21" s="33">
        <f t="shared" si="24"/>
        <v>29</v>
      </c>
      <c r="AG21" s="33">
        <f t="shared" si="24"/>
        <v>0</v>
      </c>
      <c r="AH21" s="33">
        <f t="shared" si="24"/>
        <v>0</v>
      </c>
      <c r="AI21" s="33"/>
      <c r="AJ21" s="33">
        <f t="shared" si="24"/>
        <v>1453</v>
      </c>
      <c r="AK21" s="33">
        <f t="shared" si="24"/>
        <v>0</v>
      </c>
      <c r="AL21" s="33">
        <f t="shared" si="24"/>
        <v>0</v>
      </c>
      <c r="AM21" s="33">
        <f t="shared" si="24"/>
        <v>299.5</v>
      </c>
      <c r="AN21" s="33"/>
      <c r="AO21" s="33">
        <f t="shared" si="24"/>
        <v>0</v>
      </c>
      <c r="AP21" s="33"/>
      <c r="AQ21" s="33">
        <f t="shared" si="24"/>
        <v>0</v>
      </c>
      <c r="AR21" s="33"/>
      <c r="AS21" s="33">
        <f>SUM(AS3:AS13)</f>
        <v>0</v>
      </c>
      <c r="AT21" s="33">
        <f>SUM(AT3:AT13)</f>
        <v>0</v>
      </c>
      <c r="AU21" s="33">
        <f t="shared" ref="AU21:AW21" si="26">SUM(AU3:AU13)</f>
        <v>0</v>
      </c>
      <c r="AV21" s="33"/>
      <c r="AW21" s="33">
        <f t="shared" si="26"/>
        <v>0</v>
      </c>
      <c r="AX21" s="33">
        <f t="shared" ref="AX21" si="27">SUM(AX3:AX13)</f>
        <v>0</v>
      </c>
    </row>
    <row r="22" spans="1:367" ht="15" customHeight="1" x14ac:dyDescent="0.25"/>
    <row r="23" spans="1:367" ht="15" customHeight="1" x14ac:dyDescent="0.25"/>
    <row r="24" spans="1:367" ht="15" customHeight="1" x14ac:dyDescent="0.25"/>
    <row r="25" spans="1:367" ht="15" customHeight="1" x14ac:dyDescent="0.25"/>
    <row r="26" spans="1:367" ht="15" customHeight="1" x14ac:dyDescent="0.25"/>
    <row r="27" spans="1:367" ht="15" customHeight="1" x14ac:dyDescent="0.25"/>
    <row r="28" spans="1:367" ht="15" customHeight="1" x14ac:dyDescent="0.25"/>
    <row r="29" spans="1:367" ht="15" customHeight="1" x14ac:dyDescent="0.25"/>
    <row r="30" spans="1:367" ht="15" customHeight="1" x14ac:dyDescent="0.25"/>
    <row r="31" spans="1:367" ht="15" customHeight="1" x14ac:dyDescent="0.25"/>
    <row r="32" spans="1:36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algorithmName="SHA-512" hashValue="TlUSqJrK32yNIMuw7RexBN0vrcYrf1/crbVMqSA8G/7s3zkhznoVp+FVDI/7XX415oXEJ/q5i3W+RBf5tVo3Dw==" saltValue="ePtmEwPQ6b4L8lcZRpyASA==" spinCount="100000" sheet="1" objects="1" scenarios="1"/>
  <mergeCells count="16"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  <mergeCell ref="AR17:AS17"/>
    <mergeCell ref="AR15:AS15"/>
    <mergeCell ref="AR16:AS16"/>
    <mergeCell ref="AD2:AE2"/>
    <mergeCell ref="AN2:AO2"/>
    <mergeCell ref="AP2:AQ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1"/>
  <sheetViews>
    <sheetView zoomScale="80" zoomScaleNormal="80" workbookViewId="0">
      <pane xSplit="1" topLeftCell="E1" activePane="topRight" state="frozen"/>
      <selection activeCell="E30" sqref="E30"/>
      <selection pane="topRight" activeCell="Q26" sqref="Q26"/>
    </sheetView>
  </sheetViews>
  <sheetFormatPr defaultColWidth="13.42578125" defaultRowHeight="15" x14ac:dyDescent="0.25"/>
  <cols>
    <col min="1" max="1" width="22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s="74" customFormat="1" x14ac:dyDescent="0.25">
      <c r="A1" s="173" t="s">
        <v>241</v>
      </c>
      <c r="B1" s="174"/>
      <c r="C1" s="174"/>
      <c r="D1" s="174"/>
      <c r="E1" s="175"/>
      <c r="F1" s="178" t="s">
        <v>242</v>
      </c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B1" s="169" t="s">
        <v>243</v>
      </c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186" t="s">
        <v>19</v>
      </c>
      <c r="G2" s="187"/>
      <c r="H2" s="186" t="s">
        <v>188</v>
      </c>
      <c r="I2" s="187"/>
      <c r="J2" s="186" t="s">
        <v>189</v>
      </c>
      <c r="K2" s="187"/>
      <c r="L2" s="186" t="s">
        <v>175</v>
      </c>
      <c r="M2" s="187"/>
      <c r="N2" s="2" t="s">
        <v>10</v>
      </c>
      <c r="O2" s="2" t="s">
        <v>20</v>
      </c>
      <c r="P2" s="2" t="s">
        <v>11</v>
      </c>
      <c r="Q2" s="2" t="s">
        <v>221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228</v>
      </c>
      <c r="W2" s="2" t="s">
        <v>13</v>
      </c>
      <c r="X2" s="184" t="s">
        <v>190</v>
      </c>
      <c r="Y2" s="185"/>
      <c r="Z2" s="184" t="s">
        <v>191</v>
      </c>
      <c r="AA2" s="185"/>
      <c r="AB2" s="182" t="s">
        <v>192</v>
      </c>
      <c r="AC2" s="183"/>
      <c r="AD2" s="182" t="s">
        <v>187</v>
      </c>
      <c r="AE2" s="183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82" t="s">
        <v>193</v>
      </c>
      <c r="AO2" s="183"/>
      <c r="AP2" s="182" t="s">
        <v>194</v>
      </c>
      <c r="AQ2" s="183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69" customFormat="1" ht="15" customHeight="1" x14ac:dyDescent="0.25">
      <c r="A3" s="55" t="s">
        <v>67</v>
      </c>
      <c r="B3" s="56">
        <v>898</v>
      </c>
      <c r="C3" s="56">
        <v>5.5</v>
      </c>
      <c r="D3" s="56">
        <v>1</v>
      </c>
      <c r="E3" s="56" t="s">
        <v>159</v>
      </c>
      <c r="F3" s="57" t="s">
        <v>25</v>
      </c>
      <c r="G3" s="57">
        <f t="shared" ref="G3:G9" si="0">IF($F3="tak",IF($E3="bitumiczna",2.5*($B3-$AI3),$C3*($B3-$AI3)),0)</f>
        <v>2140</v>
      </c>
      <c r="H3" s="57" t="s">
        <v>25</v>
      </c>
      <c r="I3" s="57">
        <f t="shared" ref="I3:I9" si="1">IF($H3="tak",2.5*($B3-$AI3),IF($E3="bitumiczna",2.5*($B3-$AI3),0))</f>
        <v>2140</v>
      </c>
      <c r="J3" s="57" t="s">
        <v>25</v>
      </c>
      <c r="K3" s="57">
        <f t="shared" ref="K3:K9" si="2">IF(J3="tak",2.5*($B3-$AI3),0)</f>
        <v>2140</v>
      </c>
      <c r="L3" s="57" t="s">
        <v>24</v>
      </c>
      <c r="M3" s="57">
        <f t="shared" ref="M3:M9" si="3">IF(L3="tak",2.5*($B3-$AI3),0)</f>
        <v>0</v>
      </c>
      <c r="N3" s="58">
        <f t="shared" ref="N3:N9" si="4">IF(AD3="tak",1*0.5,IF(AR3&gt;0,1*0.5,2*0.5))</f>
        <v>0.5</v>
      </c>
      <c r="O3" s="58">
        <f t="shared" ref="O3:O9" si="5">N3*(B3-AI3)</f>
        <v>428</v>
      </c>
      <c r="P3" s="58">
        <v>856</v>
      </c>
      <c r="Q3" s="58"/>
      <c r="R3" s="58">
        <v>366</v>
      </c>
      <c r="S3" s="58">
        <v>1</v>
      </c>
      <c r="T3" s="58"/>
      <c r="U3" s="58"/>
      <c r="V3" s="58"/>
      <c r="W3" s="58">
        <v>898</v>
      </c>
      <c r="X3" s="139" t="s">
        <v>24</v>
      </c>
      <c r="Y3" s="139">
        <f t="shared" ref="Y3:Y9" si="6">IF(X3="tak",$C3*$B3,0)</f>
        <v>0</v>
      </c>
      <c r="Z3" s="139" t="s">
        <v>24</v>
      </c>
      <c r="AA3" s="139">
        <f t="shared" ref="AA3:AA9" si="7">IF(Z3="tak",$C3*$B3,0)</f>
        <v>0</v>
      </c>
      <c r="AB3" s="59" t="s">
        <v>24</v>
      </c>
      <c r="AC3" s="59">
        <f t="shared" ref="AC3:AC9" si="8">IF($AB3="tak",$C3*$B3,0)</f>
        <v>0</v>
      </c>
      <c r="AD3" s="59" t="s">
        <v>24</v>
      </c>
      <c r="AE3" s="59">
        <f t="shared" ref="AE3:AE9" si="9">IF(AD3="tak",1.5*$B3,0)</f>
        <v>0</v>
      </c>
      <c r="AF3" s="59">
        <v>27</v>
      </c>
      <c r="AG3" s="59">
        <v>21</v>
      </c>
      <c r="AH3" s="60">
        <v>0</v>
      </c>
      <c r="AI3" s="60">
        <f>B3-P3</f>
        <v>42</v>
      </c>
      <c r="AJ3" s="61">
        <f t="shared" ref="AJ3:AJ9" si="10">(IF($F3="tak",IF($E3="bitumiczna",$D3*$B3,($B3*$C3-$G3)),0))</f>
        <v>898</v>
      </c>
      <c r="AK3" s="61">
        <f t="shared" ref="AK3:AK9" si="11">(IF($H3="tak",$B3*$D3,0))</f>
        <v>898</v>
      </c>
      <c r="AL3" s="61">
        <f t="shared" ref="AL3:AL9" si="12">(IF($J3="tak",$B3*$D3,0))</f>
        <v>898</v>
      </c>
      <c r="AM3" s="61">
        <f t="shared" ref="AM3:AM9" si="13">AI3*N3</f>
        <v>21</v>
      </c>
      <c r="AN3" s="59" t="s">
        <v>24</v>
      </c>
      <c r="AO3" s="59">
        <f t="shared" ref="AO3:AO9" si="14">IF(AN3="tak",$C3*$B3,0)</f>
        <v>0</v>
      </c>
      <c r="AP3" s="59" t="s">
        <v>24</v>
      </c>
      <c r="AQ3" s="59">
        <f t="shared" ref="AQ3:AQ9" si="15">IF(AP3="tak",$C3*$B3,0)</f>
        <v>0</v>
      </c>
      <c r="AR3" s="106">
        <v>2</v>
      </c>
      <c r="AS3" s="106">
        <v>856</v>
      </c>
      <c r="AT3" s="106">
        <f t="shared" ref="AT3:AT9" si="16">AR3*AS3</f>
        <v>1712</v>
      </c>
      <c r="AU3" s="106">
        <v>0</v>
      </c>
      <c r="AV3" s="106"/>
      <c r="AW3" s="106">
        <v>0</v>
      </c>
      <c r="AX3" s="106">
        <v>0</v>
      </c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8"/>
      <c r="FS3" s="148"/>
      <c r="FT3" s="148"/>
      <c r="FU3" s="148"/>
      <c r="FV3" s="148"/>
      <c r="FW3" s="148"/>
      <c r="FX3" s="148"/>
      <c r="FY3" s="148"/>
      <c r="FZ3" s="148"/>
      <c r="GA3" s="148"/>
      <c r="GB3" s="148"/>
      <c r="GC3" s="148"/>
      <c r="GD3" s="148"/>
      <c r="GE3" s="148"/>
      <c r="GF3" s="148"/>
      <c r="GG3" s="148"/>
      <c r="GH3" s="148"/>
      <c r="GI3" s="148"/>
      <c r="GJ3" s="148"/>
      <c r="GK3" s="148"/>
      <c r="GL3" s="148"/>
      <c r="GM3" s="148"/>
      <c r="GN3" s="148"/>
      <c r="GO3" s="148"/>
      <c r="GP3" s="148"/>
      <c r="GQ3" s="148"/>
      <c r="GR3" s="148"/>
      <c r="GS3" s="148"/>
      <c r="GT3" s="148"/>
      <c r="GU3" s="148"/>
      <c r="GV3" s="148"/>
      <c r="GW3" s="148"/>
      <c r="GX3" s="148"/>
      <c r="GY3" s="148"/>
      <c r="GZ3" s="148"/>
      <c r="HA3" s="148"/>
      <c r="HB3" s="148"/>
      <c r="HC3" s="148"/>
      <c r="HD3" s="148"/>
      <c r="HE3" s="148"/>
      <c r="HF3" s="148"/>
      <c r="HG3" s="148"/>
      <c r="HH3" s="148"/>
      <c r="HI3" s="148"/>
      <c r="HJ3" s="148"/>
      <c r="HK3" s="148"/>
      <c r="HL3" s="148"/>
      <c r="HM3" s="148"/>
      <c r="HN3" s="148"/>
      <c r="HO3" s="148"/>
      <c r="HP3" s="148"/>
      <c r="HQ3" s="148"/>
      <c r="HR3" s="148"/>
      <c r="HS3" s="148"/>
      <c r="HT3" s="148"/>
      <c r="HU3" s="148"/>
      <c r="HV3" s="148"/>
      <c r="HW3" s="148"/>
      <c r="HX3" s="148"/>
      <c r="HY3" s="148"/>
      <c r="HZ3" s="148"/>
      <c r="IA3" s="148"/>
      <c r="IB3" s="148"/>
      <c r="IC3" s="148"/>
      <c r="ID3" s="148"/>
      <c r="IE3" s="148"/>
      <c r="IF3" s="148"/>
      <c r="IG3" s="148"/>
      <c r="IH3" s="148"/>
      <c r="II3" s="148"/>
      <c r="IJ3" s="148"/>
      <c r="IK3" s="148"/>
      <c r="IL3" s="148"/>
      <c r="IM3" s="148"/>
      <c r="IN3" s="148"/>
      <c r="IO3" s="148"/>
      <c r="IP3" s="148"/>
      <c r="IQ3" s="148"/>
      <c r="IR3" s="148"/>
      <c r="IS3" s="148"/>
      <c r="IT3" s="148"/>
      <c r="IU3" s="148"/>
      <c r="IV3" s="148"/>
      <c r="IW3" s="148"/>
      <c r="IX3" s="148"/>
      <c r="IY3" s="148"/>
      <c r="IZ3" s="148"/>
      <c r="JA3" s="148"/>
      <c r="JB3" s="148"/>
      <c r="JC3" s="148"/>
      <c r="JD3" s="148"/>
      <c r="JE3" s="148"/>
      <c r="JF3" s="148"/>
      <c r="JG3" s="148"/>
      <c r="JH3" s="148"/>
      <c r="JI3" s="148"/>
      <c r="JJ3" s="148"/>
      <c r="JK3" s="148"/>
      <c r="JL3" s="148"/>
      <c r="JM3" s="148"/>
      <c r="JN3" s="148"/>
      <c r="JO3" s="148"/>
      <c r="JP3" s="148"/>
      <c r="JQ3" s="148"/>
      <c r="JR3" s="148"/>
      <c r="JS3" s="148"/>
      <c r="JT3" s="148"/>
      <c r="JU3" s="148"/>
      <c r="JV3" s="148"/>
      <c r="JW3" s="148"/>
      <c r="JX3" s="148"/>
      <c r="JY3" s="148"/>
      <c r="JZ3" s="148"/>
      <c r="KA3" s="148"/>
      <c r="KB3" s="148"/>
      <c r="KC3" s="148"/>
      <c r="KD3" s="148"/>
      <c r="KE3" s="148"/>
      <c r="KF3" s="148"/>
      <c r="KG3" s="148"/>
      <c r="KH3" s="148"/>
      <c r="KI3" s="148"/>
      <c r="KJ3" s="148"/>
      <c r="KK3" s="148"/>
      <c r="KL3" s="148"/>
      <c r="KM3" s="148"/>
      <c r="KN3" s="148"/>
      <c r="KO3" s="148"/>
      <c r="KP3" s="148"/>
      <c r="KQ3" s="148"/>
      <c r="KR3" s="148"/>
      <c r="KS3" s="148"/>
      <c r="KT3" s="148"/>
      <c r="KU3" s="148"/>
      <c r="KV3" s="148"/>
      <c r="KW3" s="148"/>
      <c r="KX3" s="148"/>
      <c r="KY3" s="148"/>
      <c r="KZ3" s="148"/>
      <c r="LA3" s="148"/>
      <c r="LB3" s="148"/>
      <c r="LC3" s="148"/>
      <c r="LD3" s="148"/>
      <c r="LE3" s="148"/>
      <c r="LF3" s="148"/>
      <c r="LG3" s="148"/>
      <c r="LH3" s="148"/>
      <c r="LI3" s="148"/>
      <c r="LJ3" s="148"/>
      <c r="LK3" s="148"/>
      <c r="LL3" s="148"/>
      <c r="LM3" s="148"/>
      <c r="LN3" s="148"/>
      <c r="LO3" s="148"/>
      <c r="LP3" s="148"/>
      <c r="LQ3" s="148"/>
      <c r="LR3" s="148"/>
      <c r="LS3" s="148"/>
      <c r="LT3" s="148"/>
      <c r="LU3" s="148"/>
      <c r="LV3" s="148"/>
      <c r="LW3" s="148"/>
      <c r="LX3" s="148"/>
      <c r="LY3" s="148"/>
      <c r="LZ3" s="148"/>
      <c r="MA3" s="148"/>
      <c r="MB3" s="148"/>
      <c r="MC3" s="148"/>
      <c r="MD3" s="148"/>
      <c r="ME3" s="148"/>
      <c r="MF3" s="148"/>
      <c r="MG3" s="148"/>
      <c r="MH3" s="148"/>
      <c r="MI3" s="148"/>
      <c r="MJ3" s="148"/>
      <c r="MK3" s="148"/>
      <c r="ML3" s="148"/>
      <c r="MM3" s="148"/>
      <c r="MN3" s="148"/>
      <c r="MO3" s="148"/>
      <c r="MP3" s="148"/>
      <c r="MQ3" s="148"/>
      <c r="MR3" s="148"/>
      <c r="MS3" s="148"/>
      <c r="MT3" s="148"/>
      <c r="MU3" s="148"/>
      <c r="MV3" s="148"/>
      <c r="MW3" s="148"/>
      <c r="MX3" s="148"/>
      <c r="MY3" s="148"/>
      <c r="MZ3" s="148"/>
      <c r="NA3" s="148"/>
      <c r="NB3" s="148"/>
      <c r="NC3" s="148"/>
    </row>
    <row r="4" spans="1:367" s="70" customFormat="1" ht="15" customHeight="1" thickBot="1" x14ac:dyDescent="0.3">
      <c r="A4" s="62" t="s">
        <v>67</v>
      </c>
      <c r="B4" s="63">
        <v>496</v>
      </c>
      <c r="C4" s="63">
        <v>5.5</v>
      </c>
      <c r="D4" s="63">
        <v>1</v>
      </c>
      <c r="E4" s="63" t="s">
        <v>159</v>
      </c>
      <c r="F4" s="64" t="s">
        <v>25</v>
      </c>
      <c r="G4" s="64">
        <f t="shared" si="0"/>
        <v>1240</v>
      </c>
      <c r="H4" s="64" t="s">
        <v>25</v>
      </c>
      <c r="I4" s="64">
        <f t="shared" si="1"/>
        <v>1240</v>
      </c>
      <c r="J4" s="64" t="s">
        <v>25</v>
      </c>
      <c r="K4" s="64">
        <f t="shared" si="2"/>
        <v>1240</v>
      </c>
      <c r="L4" s="64" t="s">
        <v>24</v>
      </c>
      <c r="M4" s="64">
        <f t="shared" si="3"/>
        <v>0</v>
      </c>
      <c r="N4" s="65">
        <f t="shared" si="4"/>
        <v>1</v>
      </c>
      <c r="O4" s="65">
        <f t="shared" si="5"/>
        <v>496</v>
      </c>
      <c r="P4" s="65">
        <v>464</v>
      </c>
      <c r="Q4" s="65"/>
      <c r="R4" s="65">
        <v>496</v>
      </c>
      <c r="S4" s="65">
        <v>1</v>
      </c>
      <c r="T4" s="65"/>
      <c r="U4" s="65"/>
      <c r="V4" s="65"/>
      <c r="W4" s="65">
        <v>542</v>
      </c>
      <c r="X4" s="140" t="s">
        <v>24</v>
      </c>
      <c r="Y4" s="140">
        <f t="shared" si="6"/>
        <v>0</v>
      </c>
      <c r="Z4" s="140" t="s">
        <v>24</v>
      </c>
      <c r="AA4" s="140">
        <f t="shared" si="7"/>
        <v>0</v>
      </c>
      <c r="AB4" s="66" t="s">
        <v>24</v>
      </c>
      <c r="AC4" s="66">
        <f t="shared" si="8"/>
        <v>0</v>
      </c>
      <c r="AD4" s="66" t="s">
        <v>24</v>
      </c>
      <c r="AE4" s="66">
        <f t="shared" si="9"/>
        <v>0</v>
      </c>
      <c r="AF4" s="66">
        <v>19</v>
      </c>
      <c r="AG4" s="66">
        <v>12</v>
      </c>
      <c r="AH4" s="67">
        <v>0</v>
      </c>
      <c r="AI4" s="67">
        <f>B4-R4</f>
        <v>0</v>
      </c>
      <c r="AJ4" s="68">
        <f t="shared" si="10"/>
        <v>496</v>
      </c>
      <c r="AK4" s="68">
        <f t="shared" si="11"/>
        <v>496</v>
      </c>
      <c r="AL4" s="68">
        <f t="shared" si="12"/>
        <v>496</v>
      </c>
      <c r="AM4" s="68">
        <f t="shared" si="13"/>
        <v>0</v>
      </c>
      <c r="AN4" s="66" t="s">
        <v>24</v>
      </c>
      <c r="AO4" s="66">
        <f t="shared" si="14"/>
        <v>0</v>
      </c>
      <c r="AP4" s="66" t="s">
        <v>24</v>
      </c>
      <c r="AQ4" s="66">
        <f t="shared" si="15"/>
        <v>0</v>
      </c>
      <c r="AR4" s="108">
        <v>0</v>
      </c>
      <c r="AS4" s="108">
        <v>0</v>
      </c>
      <c r="AT4" s="108">
        <f t="shared" si="16"/>
        <v>0</v>
      </c>
      <c r="AU4" s="108">
        <v>0</v>
      </c>
      <c r="AV4" s="108"/>
      <c r="AW4" s="108">
        <v>0</v>
      </c>
      <c r="AX4" s="108">
        <v>0</v>
      </c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49"/>
      <c r="HZ4" s="149"/>
      <c r="IA4" s="149"/>
      <c r="IB4" s="149"/>
      <c r="IC4" s="149"/>
      <c r="ID4" s="149"/>
      <c r="IE4" s="149"/>
      <c r="IF4" s="149"/>
      <c r="IG4" s="149"/>
      <c r="IH4" s="149"/>
      <c r="II4" s="149"/>
      <c r="IJ4" s="149"/>
      <c r="IK4" s="149"/>
      <c r="IL4" s="149"/>
      <c r="IM4" s="149"/>
      <c r="IN4" s="149"/>
      <c r="IO4" s="149"/>
      <c r="IP4" s="149"/>
      <c r="IQ4" s="149"/>
      <c r="IR4" s="149"/>
      <c r="IS4" s="149"/>
      <c r="IT4" s="149"/>
      <c r="IU4" s="149"/>
      <c r="IV4" s="149"/>
      <c r="IW4" s="149"/>
      <c r="IX4" s="149"/>
      <c r="IY4" s="149"/>
      <c r="IZ4" s="149"/>
      <c r="JA4" s="149"/>
      <c r="JB4" s="149"/>
      <c r="JC4" s="149"/>
      <c r="JD4" s="149"/>
      <c r="JE4" s="149"/>
      <c r="JF4" s="149"/>
      <c r="JG4" s="149"/>
      <c r="JH4" s="149"/>
      <c r="JI4" s="149"/>
      <c r="JJ4" s="149"/>
      <c r="JK4" s="149"/>
      <c r="JL4" s="149"/>
      <c r="JM4" s="149"/>
      <c r="JN4" s="149"/>
      <c r="JO4" s="149"/>
      <c r="JP4" s="149"/>
      <c r="JQ4" s="149"/>
      <c r="JR4" s="149"/>
      <c r="JS4" s="149"/>
      <c r="JT4" s="149"/>
      <c r="JU4" s="149"/>
      <c r="JV4" s="149"/>
      <c r="JW4" s="149"/>
      <c r="JX4" s="149"/>
      <c r="JY4" s="149"/>
      <c r="JZ4" s="149"/>
      <c r="KA4" s="149"/>
      <c r="KB4" s="149"/>
      <c r="KC4" s="149"/>
      <c r="KD4" s="149"/>
      <c r="KE4" s="149"/>
      <c r="KF4" s="149"/>
      <c r="KG4" s="149"/>
      <c r="KH4" s="149"/>
      <c r="KI4" s="149"/>
      <c r="KJ4" s="149"/>
      <c r="KK4" s="149"/>
      <c r="KL4" s="149"/>
      <c r="KM4" s="149"/>
      <c r="KN4" s="149"/>
      <c r="KO4" s="149"/>
      <c r="KP4" s="149"/>
      <c r="KQ4" s="149"/>
      <c r="KR4" s="149"/>
      <c r="KS4" s="149"/>
      <c r="KT4" s="149"/>
      <c r="KU4" s="149"/>
      <c r="KV4" s="149"/>
      <c r="KW4" s="149"/>
      <c r="KX4" s="149"/>
      <c r="KY4" s="149"/>
      <c r="KZ4" s="149"/>
      <c r="LA4" s="149"/>
      <c r="LB4" s="149"/>
      <c r="LC4" s="149"/>
      <c r="LD4" s="149"/>
      <c r="LE4" s="149"/>
      <c r="LF4" s="149"/>
      <c r="LG4" s="149"/>
      <c r="LH4" s="149"/>
      <c r="LI4" s="149"/>
      <c r="LJ4" s="149"/>
      <c r="LK4" s="149"/>
      <c r="LL4" s="149"/>
      <c r="LM4" s="149"/>
      <c r="LN4" s="149"/>
      <c r="LO4" s="149"/>
      <c r="LP4" s="149"/>
      <c r="LQ4" s="149"/>
      <c r="LR4" s="149"/>
      <c r="LS4" s="149"/>
      <c r="LT4" s="149"/>
      <c r="LU4" s="149"/>
      <c r="LV4" s="149"/>
      <c r="LW4" s="149"/>
      <c r="LX4" s="149"/>
      <c r="LY4" s="149"/>
      <c r="LZ4" s="149"/>
      <c r="MA4" s="149"/>
      <c r="MB4" s="149"/>
      <c r="MC4" s="149"/>
      <c r="MD4" s="149"/>
      <c r="ME4" s="149"/>
      <c r="MF4" s="149"/>
      <c r="MG4" s="149"/>
      <c r="MH4" s="149"/>
      <c r="MI4" s="149"/>
      <c r="MJ4" s="149"/>
      <c r="MK4" s="149"/>
      <c r="ML4" s="149"/>
      <c r="MM4" s="149"/>
      <c r="MN4" s="149"/>
      <c r="MO4" s="149"/>
      <c r="MP4" s="149"/>
      <c r="MQ4" s="149"/>
      <c r="MR4" s="149"/>
      <c r="MS4" s="149"/>
      <c r="MT4" s="149"/>
      <c r="MU4" s="149"/>
      <c r="MV4" s="149"/>
      <c r="MW4" s="149"/>
      <c r="MX4" s="149"/>
      <c r="MY4" s="149"/>
      <c r="MZ4" s="149"/>
      <c r="NA4" s="149"/>
      <c r="NB4" s="149"/>
      <c r="NC4" s="149"/>
    </row>
    <row r="5" spans="1:367" s="79" customFormat="1" ht="15" customHeight="1" x14ac:dyDescent="0.25">
      <c r="A5" s="54" t="s">
        <v>68</v>
      </c>
      <c r="B5" s="14">
        <v>87</v>
      </c>
      <c r="C5" s="14">
        <v>4</v>
      </c>
      <c r="D5" s="14"/>
      <c r="E5" s="14" t="s">
        <v>158</v>
      </c>
      <c r="F5" s="15" t="s">
        <v>25</v>
      </c>
      <c r="G5" s="15">
        <f t="shared" si="0"/>
        <v>300</v>
      </c>
      <c r="H5" s="15" t="s">
        <v>24</v>
      </c>
      <c r="I5" s="15">
        <f t="shared" si="1"/>
        <v>0</v>
      </c>
      <c r="J5" s="15" t="s">
        <v>24</v>
      </c>
      <c r="K5" s="15">
        <f t="shared" si="2"/>
        <v>0</v>
      </c>
      <c r="L5" s="15" t="s">
        <v>24</v>
      </c>
      <c r="M5" s="15">
        <f t="shared" si="3"/>
        <v>0</v>
      </c>
      <c r="N5" s="16">
        <f t="shared" si="4"/>
        <v>1</v>
      </c>
      <c r="O5" s="16">
        <f t="shared" si="5"/>
        <v>75</v>
      </c>
      <c r="P5" s="16">
        <v>75</v>
      </c>
      <c r="Q5" s="16"/>
      <c r="R5" s="16">
        <v>0</v>
      </c>
      <c r="S5" s="16"/>
      <c r="T5" s="16"/>
      <c r="U5" s="16"/>
      <c r="V5" s="16"/>
      <c r="W5" s="16">
        <v>85</v>
      </c>
      <c r="X5" s="135" t="s">
        <v>24</v>
      </c>
      <c r="Y5" s="135">
        <f t="shared" si="6"/>
        <v>0</v>
      </c>
      <c r="Z5" s="135" t="s">
        <v>24</v>
      </c>
      <c r="AA5" s="135">
        <f t="shared" si="7"/>
        <v>0</v>
      </c>
      <c r="AB5" s="34" t="s">
        <v>25</v>
      </c>
      <c r="AC5" s="34">
        <f t="shared" si="8"/>
        <v>348</v>
      </c>
      <c r="AD5" s="34" t="s">
        <v>24</v>
      </c>
      <c r="AE5" s="34">
        <f t="shared" si="9"/>
        <v>0</v>
      </c>
      <c r="AF5" s="34">
        <v>1</v>
      </c>
      <c r="AG5" s="34">
        <v>0</v>
      </c>
      <c r="AH5" s="35">
        <v>0</v>
      </c>
      <c r="AI5" s="35">
        <f>B5-P5-R5</f>
        <v>12</v>
      </c>
      <c r="AJ5" s="36">
        <f t="shared" si="10"/>
        <v>48</v>
      </c>
      <c r="AK5" s="36">
        <f t="shared" si="11"/>
        <v>0</v>
      </c>
      <c r="AL5" s="36">
        <f t="shared" si="12"/>
        <v>0</v>
      </c>
      <c r="AM5" s="36">
        <f t="shared" si="13"/>
        <v>12</v>
      </c>
      <c r="AN5" s="34" t="s">
        <v>24</v>
      </c>
      <c r="AO5" s="34">
        <f t="shared" si="14"/>
        <v>0</v>
      </c>
      <c r="AP5" s="34" t="s">
        <v>24</v>
      </c>
      <c r="AQ5" s="34">
        <f t="shared" si="15"/>
        <v>0</v>
      </c>
      <c r="AR5" s="109">
        <v>0</v>
      </c>
      <c r="AS5" s="109">
        <v>0</v>
      </c>
      <c r="AT5" s="109">
        <f t="shared" si="16"/>
        <v>0</v>
      </c>
      <c r="AU5" s="109">
        <v>0</v>
      </c>
      <c r="AV5" s="109"/>
      <c r="AW5" s="109">
        <v>0</v>
      </c>
      <c r="AX5" s="109">
        <v>0</v>
      </c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</row>
    <row r="6" spans="1:367" s="74" customFormat="1" ht="15" customHeight="1" x14ac:dyDescent="0.25">
      <c r="A6" s="40" t="s">
        <v>69</v>
      </c>
      <c r="B6" s="18">
        <v>109</v>
      </c>
      <c r="C6" s="18">
        <v>4</v>
      </c>
      <c r="D6" s="18"/>
      <c r="E6" s="18" t="s">
        <v>158</v>
      </c>
      <c r="F6" s="19" t="s">
        <v>25</v>
      </c>
      <c r="G6" s="19">
        <f t="shared" si="0"/>
        <v>356</v>
      </c>
      <c r="H6" s="19" t="s">
        <v>24</v>
      </c>
      <c r="I6" s="19">
        <f t="shared" si="1"/>
        <v>0</v>
      </c>
      <c r="J6" s="19" t="s">
        <v>24</v>
      </c>
      <c r="K6" s="19">
        <f t="shared" si="2"/>
        <v>0</v>
      </c>
      <c r="L6" s="19" t="s">
        <v>24</v>
      </c>
      <c r="M6" s="19">
        <f t="shared" si="3"/>
        <v>0</v>
      </c>
      <c r="N6" s="20">
        <f t="shared" si="4"/>
        <v>1</v>
      </c>
      <c r="O6" s="20">
        <f t="shared" si="5"/>
        <v>89</v>
      </c>
      <c r="P6" s="20">
        <v>89</v>
      </c>
      <c r="Q6" s="20"/>
      <c r="R6" s="20">
        <v>0</v>
      </c>
      <c r="S6" s="20"/>
      <c r="T6" s="20"/>
      <c r="U6" s="20"/>
      <c r="V6" s="20"/>
      <c r="W6" s="20">
        <v>60</v>
      </c>
      <c r="X6" s="136" t="s">
        <v>24</v>
      </c>
      <c r="Y6" s="136">
        <f t="shared" si="6"/>
        <v>0</v>
      </c>
      <c r="Z6" s="136" t="s">
        <v>24</v>
      </c>
      <c r="AA6" s="136">
        <f t="shared" si="7"/>
        <v>0</v>
      </c>
      <c r="AB6" s="10" t="s">
        <v>25</v>
      </c>
      <c r="AC6" s="10">
        <f t="shared" si="8"/>
        <v>436</v>
      </c>
      <c r="AD6" s="10" t="s">
        <v>24</v>
      </c>
      <c r="AE6" s="10">
        <f t="shared" si="9"/>
        <v>0</v>
      </c>
      <c r="AF6" s="10">
        <v>4</v>
      </c>
      <c r="AG6" s="10">
        <v>0</v>
      </c>
      <c r="AH6" s="21">
        <v>0</v>
      </c>
      <c r="AI6" s="21">
        <f>B6-P6-R6</f>
        <v>20</v>
      </c>
      <c r="AJ6" s="22">
        <f t="shared" si="10"/>
        <v>80</v>
      </c>
      <c r="AK6" s="22">
        <f t="shared" si="11"/>
        <v>0</v>
      </c>
      <c r="AL6" s="22">
        <f t="shared" si="12"/>
        <v>0</v>
      </c>
      <c r="AM6" s="22">
        <f t="shared" si="13"/>
        <v>20</v>
      </c>
      <c r="AN6" s="10" t="s">
        <v>24</v>
      </c>
      <c r="AO6" s="10">
        <f t="shared" si="14"/>
        <v>0</v>
      </c>
      <c r="AP6" s="10" t="s">
        <v>24</v>
      </c>
      <c r="AQ6" s="10">
        <f t="shared" si="15"/>
        <v>0</v>
      </c>
      <c r="AR6" s="107">
        <v>0</v>
      </c>
      <c r="AS6" s="107">
        <v>0</v>
      </c>
      <c r="AT6" s="107">
        <f t="shared" si="16"/>
        <v>0</v>
      </c>
      <c r="AU6" s="107">
        <v>0</v>
      </c>
      <c r="AV6" s="107"/>
      <c r="AW6" s="107">
        <v>0</v>
      </c>
      <c r="AX6" s="107">
        <v>0</v>
      </c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</row>
    <row r="7" spans="1:367" s="74" customFormat="1" ht="15" customHeight="1" x14ac:dyDescent="0.25">
      <c r="A7" s="40" t="s">
        <v>70</v>
      </c>
      <c r="B7" s="18">
        <v>56</v>
      </c>
      <c r="C7" s="18">
        <v>4</v>
      </c>
      <c r="D7" s="18"/>
      <c r="E7" s="18" t="s">
        <v>158</v>
      </c>
      <c r="F7" s="19" t="s">
        <v>25</v>
      </c>
      <c r="G7" s="19">
        <f t="shared" si="0"/>
        <v>224</v>
      </c>
      <c r="H7" s="19" t="s">
        <v>24</v>
      </c>
      <c r="I7" s="19">
        <f t="shared" si="1"/>
        <v>0</v>
      </c>
      <c r="J7" s="19" t="s">
        <v>24</v>
      </c>
      <c r="K7" s="19">
        <f t="shared" si="2"/>
        <v>0</v>
      </c>
      <c r="L7" s="19" t="s">
        <v>24</v>
      </c>
      <c r="M7" s="19">
        <f t="shared" si="3"/>
        <v>0</v>
      </c>
      <c r="N7" s="20">
        <f t="shared" si="4"/>
        <v>1</v>
      </c>
      <c r="O7" s="20">
        <f t="shared" si="5"/>
        <v>56</v>
      </c>
      <c r="P7" s="20">
        <v>56</v>
      </c>
      <c r="Q7" s="20"/>
      <c r="R7" s="20">
        <v>0</v>
      </c>
      <c r="S7" s="20"/>
      <c r="T7" s="20"/>
      <c r="U7" s="20"/>
      <c r="V7" s="20"/>
      <c r="W7" s="20">
        <v>0</v>
      </c>
      <c r="X7" s="136" t="s">
        <v>24</v>
      </c>
      <c r="Y7" s="136">
        <f t="shared" si="6"/>
        <v>0</v>
      </c>
      <c r="Z7" s="136" t="s">
        <v>24</v>
      </c>
      <c r="AA7" s="136">
        <f t="shared" si="7"/>
        <v>0</v>
      </c>
      <c r="AB7" s="10" t="s">
        <v>25</v>
      </c>
      <c r="AC7" s="10">
        <f t="shared" si="8"/>
        <v>224</v>
      </c>
      <c r="AD7" s="10" t="s">
        <v>24</v>
      </c>
      <c r="AE7" s="10">
        <f t="shared" si="9"/>
        <v>0</v>
      </c>
      <c r="AF7" s="10">
        <v>2</v>
      </c>
      <c r="AG7" s="10">
        <v>0</v>
      </c>
      <c r="AH7" s="21">
        <v>0</v>
      </c>
      <c r="AI7" s="21">
        <f>B7-P7-R7</f>
        <v>0</v>
      </c>
      <c r="AJ7" s="22">
        <f t="shared" si="10"/>
        <v>0</v>
      </c>
      <c r="AK7" s="22">
        <f t="shared" si="11"/>
        <v>0</v>
      </c>
      <c r="AL7" s="22">
        <f t="shared" si="12"/>
        <v>0</v>
      </c>
      <c r="AM7" s="22">
        <f t="shared" si="13"/>
        <v>0</v>
      </c>
      <c r="AN7" s="10" t="s">
        <v>24</v>
      </c>
      <c r="AO7" s="10">
        <f t="shared" si="14"/>
        <v>0</v>
      </c>
      <c r="AP7" s="10" t="s">
        <v>24</v>
      </c>
      <c r="AQ7" s="10">
        <f t="shared" si="15"/>
        <v>0</v>
      </c>
      <c r="AR7" s="107">
        <v>0</v>
      </c>
      <c r="AS7" s="107">
        <v>0</v>
      </c>
      <c r="AT7" s="107">
        <f t="shared" si="16"/>
        <v>0</v>
      </c>
      <c r="AU7" s="107">
        <v>0</v>
      </c>
      <c r="AV7" s="107"/>
      <c r="AW7" s="107">
        <v>0</v>
      </c>
      <c r="AX7" s="107">
        <v>0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40" t="s">
        <v>71</v>
      </c>
      <c r="B8" s="18">
        <v>210</v>
      </c>
      <c r="C8" s="18">
        <v>4</v>
      </c>
      <c r="D8" s="18"/>
      <c r="E8" s="18" t="s">
        <v>158</v>
      </c>
      <c r="F8" s="19" t="s">
        <v>25</v>
      </c>
      <c r="G8" s="19">
        <f t="shared" si="0"/>
        <v>480</v>
      </c>
      <c r="H8" s="19" t="s">
        <v>24</v>
      </c>
      <c r="I8" s="19">
        <f t="shared" si="1"/>
        <v>0</v>
      </c>
      <c r="J8" s="19" t="s">
        <v>24</v>
      </c>
      <c r="K8" s="19">
        <f t="shared" si="2"/>
        <v>0</v>
      </c>
      <c r="L8" s="19" t="s">
        <v>24</v>
      </c>
      <c r="M8" s="19">
        <f t="shared" si="3"/>
        <v>0</v>
      </c>
      <c r="N8" s="20">
        <f t="shared" si="4"/>
        <v>1</v>
      </c>
      <c r="O8" s="20">
        <f t="shared" si="5"/>
        <v>120</v>
      </c>
      <c r="P8" s="20">
        <v>116</v>
      </c>
      <c r="Q8" s="20"/>
      <c r="R8" s="20">
        <v>0</v>
      </c>
      <c r="S8" s="20"/>
      <c r="T8" s="20"/>
      <c r="U8" s="20"/>
      <c r="V8" s="20"/>
      <c r="W8" s="20">
        <v>0</v>
      </c>
      <c r="X8" s="136" t="s">
        <v>24</v>
      </c>
      <c r="Y8" s="136">
        <f t="shared" si="6"/>
        <v>0</v>
      </c>
      <c r="Z8" s="136" t="s">
        <v>24</v>
      </c>
      <c r="AA8" s="136">
        <f t="shared" si="7"/>
        <v>0</v>
      </c>
      <c r="AB8" s="10" t="s">
        <v>25</v>
      </c>
      <c r="AC8" s="10">
        <f t="shared" si="8"/>
        <v>840</v>
      </c>
      <c r="AD8" s="10" t="s">
        <v>24</v>
      </c>
      <c r="AE8" s="10">
        <f t="shared" si="9"/>
        <v>0</v>
      </c>
      <c r="AF8" s="10">
        <v>3</v>
      </c>
      <c r="AG8" s="10">
        <v>0</v>
      </c>
      <c r="AH8" s="21">
        <v>0</v>
      </c>
      <c r="AI8" s="21">
        <v>90</v>
      </c>
      <c r="AJ8" s="22">
        <f t="shared" si="10"/>
        <v>360</v>
      </c>
      <c r="AK8" s="22">
        <f t="shared" si="11"/>
        <v>0</v>
      </c>
      <c r="AL8" s="22">
        <f t="shared" si="12"/>
        <v>0</v>
      </c>
      <c r="AM8" s="22">
        <f t="shared" si="13"/>
        <v>90</v>
      </c>
      <c r="AN8" s="10" t="s">
        <v>24</v>
      </c>
      <c r="AO8" s="10">
        <f t="shared" si="14"/>
        <v>0</v>
      </c>
      <c r="AP8" s="10" t="s">
        <v>24</v>
      </c>
      <c r="AQ8" s="10">
        <f t="shared" si="15"/>
        <v>0</v>
      </c>
      <c r="AR8" s="107">
        <v>0</v>
      </c>
      <c r="AS8" s="107">
        <v>0</v>
      </c>
      <c r="AT8" s="107">
        <f t="shared" si="16"/>
        <v>0</v>
      </c>
      <c r="AU8" s="107">
        <v>0</v>
      </c>
      <c r="AV8" s="107"/>
      <c r="AW8" s="107">
        <v>0</v>
      </c>
      <c r="AX8" s="107"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40" t="s">
        <v>71</v>
      </c>
      <c r="B9" s="18">
        <v>35</v>
      </c>
      <c r="C9" s="18">
        <v>5</v>
      </c>
      <c r="D9" s="18"/>
      <c r="E9" s="18" t="s">
        <v>158</v>
      </c>
      <c r="F9" s="19" t="s">
        <v>25</v>
      </c>
      <c r="G9" s="19">
        <f t="shared" si="0"/>
        <v>175</v>
      </c>
      <c r="H9" s="19" t="s">
        <v>24</v>
      </c>
      <c r="I9" s="19">
        <f t="shared" si="1"/>
        <v>0</v>
      </c>
      <c r="J9" s="19" t="s">
        <v>24</v>
      </c>
      <c r="K9" s="19">
        <f t="shared" si="2"/>
        <v>0</v>
      </c>
      <c r="L9" s="19" t="s">
        <v>24</v>
      </c>
      <c r="M9" s="19">
        <f t="shared" si="3"/>
        <v>0</v>
      </c>
      <c r="N9" s="20">
        <f t="shared" si="4"/>
        <v>1</v>
      </c>
      <c r="O9" s="20">
        <f t="shared" si="5"/>
        <v>35</v>
      </c>
      <c r="P9" s="20">
        <v>35</v>
      </c>
      <c r="Q9" s="20"/>
      <c r="R9" s="20">
        <v>0</v>
      </c>
      <c r="S9" s="20"/>
      <c r="T9" s="20"/>
      <c r="U9" s="20"/>
      <c r="V9" s="20"/>
      <c r="W9" s="20">
        <v>0</v>
      </c>
      <c r="X9" s="136" t="s">
        <v>24</v>
      </c>
      <c r="Y9" s="136">
        <f t="shared" si="6"/>
        <v>0</v>
      </c>
      <c r="Z9" s="136" t="s">
        <v>24</v>
      </c>
      <c r="AA9" s="136">
        <f t="shared" si="7"/>
        <v>0</v>
      </c>
      <c r="AB9" s="10" t="s">
        <v>25</v>
      </c>
      <c r="AC9" s="10">
        <f t="shared" si="8"/>
        <v>175</v>
      </c>
      <c r="AD9" s="10" t="s">
        <v>24</v>
      </c>
      <c r="AE9" s="10">
        <f t="shared" si="9"/>
        <v>0</v>
      </c>
      <c r="AF9" s="10">
        <v>0</v>
      </c>
      <c r="AG9" s="10">
        <v>0</v>
      </c>
      <c r="AH9" s="21">
        <v>0</v>
      </c>
      <c r="AI9" s="21">
        <f>B9-P9-R9</f>
        <v>0</v>
      </c>
      <c r="AJ9" s="22">
        <f t="shared" si="10"/>
        <v>0</v>
      </c>
      <c r="AK9" s="22">
        <f t="shared" si="11"/>
        <v>0</v>
      </c>
      <c r="AL9" s="22">
        <f t="shared" si="12"/>
        <v>0</v>
      </c>
      <c r="AM9" s="22">
        <f t="shared" si="13"/>
        <v>0</v>
      </c>
      <c r="AN9" s="10" t="s">
        <v>24</v>
      </c>
      <c r="AO9" s="10">
        <f t="shared" si="14"/>
        <v>0</v>
      </c>
      <c r="AP9" s="10" t="s">
        <v>24</v>
      </c>
      <c r="AQ9" s="10">
        <f t="shared" si="15"/>
        <v>0</v>
      </c>
      <c r="AR9" s="107">
        <v>0</v>
      </c>
      <c r="AS9" s="107">
        <v>0</v>
      </c>
      <c r="AT9" s="107">
        <f t="shared" si="16"/>
        <v>0</v>
      </c>
      <c r="AU9" s="107">
        <v>0</v>
      </c>
      <c r="AV9" s="107"/>
      <c r="AW9" s="107">
        <v>0</v>
      </c>
      <c r="AX9" s="107">
        <v>0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30" customHeight="1" x14ac:dyDescent="0.25">
      <c r="A10" s="98" t="s">
        <v>181</v>
      </c>
      <c r="B10" s="18"/>
      <c r="C10" s="18"/>
      <c r="D10" s="18"/>
      <c r="E10" s="18"/>
      <c r="F10" s="19"/>
      <c r="G10" s="19"/>
      <c r="H10" s="19"/>
      <c r="I10" s="19"/>
      <c r="J10" s="19"/>
      <c r="K10" s="19"/>
      <c r="L10" s="19"/>
      <c r="M10" s="19"/>
      <c r="N10" s="20"/>
      <c r="O10" s="20"/>
      <c r="P10" s="20">
        <v>132</v>
      </c>
      <c r="Q10" s="20"/>
      <c r="R10" s="20">
        <f>(27+3400)</f>
        <v>3427</v>
      </c>
      <c r="S10" s="20"/>
      <c r="T10" s="20">
        <v>1550</v>
      </c>
      <c r="U10" s="20"/>
      <c r="V10" s="20"/>
      <c r="W10" s="20"/>
      <c r="X10" s="136"/>
      <c r="Y10" s="136"/>
      <c r="Z10" s="136"/>
      <c r="AA10" s="136"/>
      <c r="AB10" s="10"/>
      <c r="AC10" s="10"/>
      <c r="AD10" s="10"/>
      <c r="AE10" s="10"/>
      <c r="AF10" s="10"/>
      <c r="AG10" s="10"/>
      <c r="AH10" s="21"/>
      <c r="AI10" s="21"/>
      <c r="AJ10" s="22"/>
      <c r="AK10" s="22"/>
      <c r="AL10" s="22"/>
      <c r="AM10" s="22"/>
      <c r="AN10" s="10"/>
      <c r="AO10" s="10"/>
      <c r="AP10" s="10"/>
      <c r="AQ10" s="10"/>
      <c r="AR10" s="107"/>
      <c r="AS10" s="107"/>
      <c r="AT10" s="107"/>
      <c r="AU10" s="107"/>
      <c r="AV10" s="107"/>
      <c r="AW10" s="107"/>
      <c r="AX10" s="107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74" customFormat="1" ht="15" customHeight="1" x14ac:dyDescent="0.25">
      <c r="A11" s="23" t="s">
        <v>30</v>
      </c>
      <c r="B11" s="24"/>
      <c r="C11" s="24"/>
      <c r="D11" s="24"/>
      <c r="E11" s="24"/>
      <c r="F11" s="24">
        <f>SUM(G3:G9)</f>
        <v>4915</v>
      </c>
      <c r="G11" s="24"/>
      <c r="H11" s="24">
        <f>SUM(I3:I9)</f>
        <v>3380</v>
      </c>
      <c r="I11" s="24"/>
      <c r="J11" s="24">
        <f>SUM(K3:K9)</f>
        <v>3380</v>
      </c>
      <c r="K11" s="24"/>
      <c r="L11" s="24">
        <f>SUM(M3:M9)</f>
        <v>0</v>
      </c>
      <c r="M11" s="24"/>
      <c r="N11" s="25">
        <f>SUM(O3:O9)</f>
        <v>1299</v>
      </c>
      <c r="O11" s="24"/>
      <c r="P11" s="25">
        <f t="shared" ref="P11:V11" si="17">SUM(P3:P10)</f>
        <v>1823</v>
      </c>
      <c r="Q11" s="25">
        <v>372</v>
      </c>
      <c r="R11" s="25">
        <f t="shared" si="17"/>
        <v>4289</v>
      </c>
      <c r="S11" s="25">
        <f t="shared" si="17"/>
        <v>2</v>
      </c>
      <c r="T11" s="25">
        <f t="shared" si="17"/>
        <v>1550</v>
      </c>
      <c r="U11" s="25">
        <f t="shared" si="17"/>
        <v>0</v>
      </c>
      <c r="V11" s="25">
        <f t="shared" si="17"/>
        <v>0</v>
      </c>
      <c r="W11" s="25">
        <f>SUM(W3:W9)</f>
        <v>1585</v>
      </c>
      <c r="X11" s="25">
        <f>SUM(Y3:Y9)</f>
        <v>0</v>
      </c>
      <c r="Y11" s="25"/>
      <c r="Z11" s="25">
        <f>SUM(AA3:AA9)</f>
        <v>0</v>
      </c>
      <c r="AA11" s="25"/>
      <c r="AB11" s="24">
        <f>SUM(AC3:AC9)</f>
        <v>2023</v>
      </c>
      <c r="AC11" s="24"/>
      <c r="AD11" s="25">
        <f>SUM(AE3:AE9)</f>
        <v>0</v>
      </c>
      <c r="AE11" s="24"/>
      <c r="AF11" s="37">
        <f>SUM(AF3:AF9)</f>
        <v>56</v>
      </c>
      <c r="AG11" s="37">
        <f>SUM(AG3:AG9)</f>
        <v>33</v>
      </c>
      <c r="AH11" s="25">
        <f>SUM(AH3:AH9)</f>
        <v>0</v>
      </c>
      <c r="AI11" s="24"/>
      <c r="AJ11" s="25">
        <f>SUM(AJ3:AJ9)</f>
        <v>1882</v>
      </c>
      <c r="AK11" s="25">
        <f>SUM(AK3:AK9)</f>
        <v>1394</v>
      </c>
      <c r="AL11" s="25">
        <f>SUM(AL3:AL9)</f>
        <v>1394</v>
      </c>
      <c r="AM11" s="25">
        <f>SUM(AM3:AM9)</f>
        <v>143</v>
      </c>
      <c r="AN11" s="25">
        <f>SUM(AN3:AN10)</f>
        <v>0</v>
      </c>
      <c r="AO11" s="25"/>
      <c r="AP11" s="25">
        <f>SUM(AQ3:AQ9)</f>
        <v>0</v>
      </c>
      <c r="AQ11" s="25"/>
      <c r="AR11" s="181">
        <f>SUM(AS3:AS9)</f>
        <v>856</v>
      </c>
      <c r="AS11" s="181"/>
      <c r="AT11" s="71">
        <f>SUM(AT3:AT9)</f>
        <v>1712</v>
      </c>
      <c r="AU11" s="25">
        <f>SUM(AU3:AU10)</f>
        <v>0</v>
      </c>
      <c r="AV11" s="145">
        <v>0</v>
      </c>
      <c r="AW11" s="25">
        <f>SUM(AW3:AW10)</f>
        <v>0</v>
      </c>
      <c r="AX11" s="25">
        <f>SUM(AX3:AX10)</f>
        <v>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ht="15" customHeight="1" x14ac:dyDescent="0.25">
      <c r="A12" s="72" t="s">
        <v>31</v>
      </c>
      <c r="B12" s="77"/>
      <c r="C12" s="77"/>
      <c r="D12" s="77"/>
      <c r="E12" s="77"/>
      <c r="F12" s="77" t="s">
        <v>32</v>
      </c>
      <c r="G12" s="77"/>
      <c r="H12" s="77" t="s">
        <v>32</v>
      </c>
      <c r="I12" s="77"/>
      <c r="J12" s="77" t="s">
        <v>32</v>
      </c>
      <c r="K12" s="77"/>
      <c r="L12" s="77" t="s">
        <v>32</v>
      </c>
      <c r="M12" s="77"/>
      <c r="N12" s="77" t="s">
        <v>32</v>
      </c>
      <c r="O12" s="77"/>
      <c r="P12" s="77" t="s">
        <v>33</v>
      </c>
      <c r="Q12" s="77" t="s">
        <v>33</v>
      </c>
      <c r="R12" s="77" t="s">
        <v>33</v>
      </c>
      <c r="S12" s="77" t="s">
        <v>225</v>
      </c>
      <c r="T12" s="77" t="s">
        <v>33</v>
      </c>
      <c r="U12" s="77" t="s">
        <v>33</v>
      </c>
      <c r="V12" s="77" t="s">
        <v>225</v>
      </c>
      <c r="W12" s="77" t="s">
        <v>33</v>
      </c>
      <c r="X12" s="77" t="s">
        <v>32</v>
      </c>
      <c r="Y12" s="77"/>
      <c r="Z12" s="77" t="s">
        <v>32</v>
      </c>
      <c r="AA12" s="77"/>
      <c r="AB12" s="77" t="s">
        <v>32</v>
      </c>
      <c r="AC12" s="77"/>
      <c r="AD12" s="77" t="s">
        <v>32</v>
      </c>
      <c r="AE12" s="77"/>
      <c r="AF12" s="77" t="s">
        <v>34</v>
      </c>
      <c r="AG12" s="77" t="s">
        <v>34</v>
      </c>
      <c r="AH12" s="77" t="s">
        <v>33</v>
      </c>
      <c r="AI12" s="77"/>
      <c r="AJ12" s="77" t="s">
        <v>32</v>
      </c>
      <c r="AK12" s="77" t="s">
        <v>32</v>
      </c>
      <c r="AL12" s="77" t="s">
        <v>32</v>
      </c>
      <c r="AM12" s="77" t="s">
        <v>32</v>
      </c>
      <c r="AN12" s="77" t="s">
        <v>32</v>
      </c>
      <c r="AO12" s="77"/>
      <c r="AP12" s="77" t="s">
        <v>32</v>
      </c>
      <c r="AQ12" s="77"/>
      <c r="AR12" s="201" t="s">
        <v>33</v>
      </c>
      <c r="AS12" s="201"/>
      <c r="AT12" s="77" t="s">
        <v>32</v>
      </c>
      <c r="AU12" s="77" t="s">
        <v>33</v>
      </c>
      <c r="AV12" s="77" t="s">
        <v>33</v>
      </c>
      <c r="AW12" s="77" t="s">
        <v>33</v>
      </c>
      <c r="AX12" s="77" t="s">
        <v>225</v>
      </c>
    </row>
    <row r="13" spans="1:367" ht="15" customHeight="1" x14ac:dyDescent="0.25">
      <c r="A13" s="31" t="s">
        <v>35</v>
      </c>
      <c r="B13" s="32"/>
      <c r="C13" s="32"/>
      <c r="D13" s="32"/>
      <c r="E13" s="32"/>
      <c r="F13" s="32">
        <f>F11*'Ceny jednostkowe_do ukrycia'!D3</f>
        <v>0</v>
      </c>
      <c r="G13" s="32"/>
      <c r="H13" s="32">
        <f>H11*'Ceny jednostkowe_do ukrycia'!E3</f>
        <v>0</v>
      </c>
      <c r="I13" s="32"/>
      <c r="J13" s="32">
        <f>J11*'Ceny jednostkowe_do ukrycia'!F3</f>
        <v>0</v>
      </c>
      <c r="K13" s="32"/>
      <c r="L13" s="32">
        <f>L11*'Ceny jednostkowe_do ukrycia'!G3</f>
        <v>0</v>
      </c>
      <c r="M13" s="32"/>
      <c r="N13" s="32">
        <f>N11*'Ceny jednostkowe_do ukrycia'!H3</f>
        <v>0</v>
      </c>
      <c r="O13" s="32"/>
      <c r="P13" s="32">
        <f>P11*'Ceny jednostkowe_do ukrycia'!I3</f>
        <v>0</v>
      </c>
      <c r="Q13" s="32">
        <f>Q11*'Ceny jednostkowe_do ukrycia'!J3</f>
        <v>0</v>
      </c>
      <c r="R13" s="32">
        <f>R11*'Ceny jednostkowe_do ukrycia'!K3</f>
        <v>0</v>
      </c>
      <c r="S13" s="32">
        <f>S11*'Ceny jednostkowe_do ukrycia'!L3</f>
        <v>0</v>
      </c>
      <c r="T13" s="32">
        <f>T11*'Ceny jednostkowe_do ukrycia'!M3</f>
        <v>0</v>
      </c>
      <c r="U13" s="32">
        <f>U11*'Ceny jednostkowe_do ukrycia'!N3</f>
        <v>0</v>
      </c>
      <c r="V13" s="32">
        <f>V11*'Ceny jednostkowe_do ukrycia'!O3</f>
        <v>0</v>
      </c>
      <c r="W13" s="32">
        <f>W11*'Ceny jednostkowe_do ukrycia'!P3</f>
        <v>0</v>
      </c>
      <c r="X13" s="32">
        <f>X11*'Ceny jednostkowe_do ukrycia'!Q3</f>
        <v>0</v>
      </c>
      <c r="Y13" s="32"/>
      <c r="Z13" s="32">
        <f>Z11*'Ceny jednostkowe_do ukrycia'!R3</f>
        <v>0</v>
      </c>
      <c r="AA13" s="32"/>
      <c r="AB13" s="32">
        <f>AB11*'Ceny jednostkowe_do ukrycia'!S3</f>
        <v>0</v>
      </c>
      <c r="AC13" s="32"/>
      <c r="AD13" s="32">
        <f>AD11*'Ceny jednostkowe_do ukrycia'!T3</f>
        <v>0</v>
      </c>
      <c r="AE13" s="32"/>
      <c r="AF13" s="32">
        <f>AF11*'Ceny jednostkowe_do ukrycia'!U3</f>
        <v>0</v>
      </c>
      <c r="AG13" s="32">
        <f>AG11*'Ceny jednostkowe_do ukrycia'!V3</f>
        <v>0</v>
      </c>
      <c r="AH13" s="32">
        <f>AH11*'Ceny jednostkowe_do ukrycia'!W3</f>
        <v>0</v>
      </c>
      <c r="AI13" s="32"/>
      <c r="AJ13" s="32">
        <f>AJ11*'Ceny jednostkowe_do ukrycia'!Z3</f>
        <v>0</v>
      </c>
      <c r="AK13" s="32">
        <f>AK11*'Ceny jednostkowe_do ukrycia'!AA3</f>
        <v>0</v>
      </c>
      <c r="AL13" s="32">
        <f>AL11*'Ceny jednostkowe_do ukrycia'!AB3</f>
        <v>0</v>
      </c>
      <c r="AM13" s="32">
        <f>AM11*'Ceny jednostkowe_do ukrycia'!AC3</f>
        <v>0</v>
      </c>
      <c r="AN13" s="32">
        <f>AN11*'Ceny jednostkowe_do ukrycia'!AD3</f>
        <v>0</v>
      </c>
      <c r="AO13" s="32"/>
      <c r="AP13" s="32">
        <f>AP11*'Ceny jednostkowe_do ukrycia'!AE3</f>
        <v>0</v>
      </c>
      <c r="AQ13" s="32"/>
      <c r="AR13" s="164">
        <f>AR11*'Ceny jednostkowe_do ukrycia'!AF3</f>
        <v>0</v>
      </c>
      <c r="AS13" s="164"/>
      <c r="AT13" s="32">
        <f>AT11*'Ceny jednostkowe_do ukrycia'!$AH$3</f>
        <v>0</v>
      </c>
      <c r="AU13" s="32">
        <f>AU11*'Ceny jednostkowe_do ukrycia'!AI3</f>
        <v>0</v>
      </c>
      <c r="AV13" s="32">
        <f>AV11*'Ceny jednostkowe_do ukrycia'!AJ3</f>
        <v>0</v>
      </c>
      <c r="AW13" s="32">
        <f>AW11*'Ceny jednostkowe_do ukrycia'!AK3</f>
        <v>0</v>
      </c>
      <c r="AX13" s="32">
        <f>AX11*'Ceny jednostkowe_do ukrycia'!AL3</f>
        <v>0</v>
      </c>
    </row>
    <row r="14" spans="1:367" s="33" customFormat="1" ht="15" customHeight="1" x14ac:dyDescent="0.25">
      <c r="A14" s="33" t="s">
        <v>176</v>
      </c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</row>
    <row r="15" spans="1:367" s="33" customFormat="1" ht="15" customHeight="1" x14ac:dyDescent="0.25">
      <c r="A15" s="33" t="s">
        <v>177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ht="15" customHeight="1" x14ac:dyDescent="0.25">
      <c r="A16" s="33" t="s">
        <v>178</v>
      </c>
      <c r="B16" s="33">
        <f>SUM(B3:B4)</f>
        <v>1394</v>
      </c>
      <c r="C16" s="33"/>
      <c r="D16" s="33"/>
      <c r="E16" s="33"/>
      <c r="F16" s="33"/>
      <c r="G16" s="33">
        <f>SUM(G3:G4)</f>
        <v>3380</v>
      </c>
      <c r="H16" s="33"/>
      <c r="I16" s="33">
        <f>SUM(I3:I4)</f>
        <v>3380</v>
      </c>
      <c r="J16" s="33"/>
      <c r="K16" s="33">
        <f>SUM(K3:K4)</f>
        <v>3380</v>
      </c>
      <c r="L16" s="33"/>
      <c r="M16" s="33"/>
      <c r="N16" s="33"/>
      <c r="O16" s="33">
        <f t="shared" ref="O16:AM16" si="18">SUM(O3:O4)</f>
        <v>924</v>
      </c>
      <c r="P16" s="33">
        <f t="shared" si="18"/>
        <v>1320</v>
      </c>
      <c r="Q16" s="33"/>
      <c r="R16" s="33">
        <f t="shared" si="18"/>
        <v>862</v>
      </c>
      <c r="S16" s="33"/>
      <c r="T16" s="33"/>
      <c r="U16" s="33"/>
      <c r="V16" s="33"/>
      <c r="W16" s="33">
        <f t="shared" si="18"/>
        <v>1440</v>
      </c>
      <c r="X16" s="33"/>
      <c r="Y16" s="33">
        <f>Y3</f>
        <v>0</v>
      </c>
      <c r="Z16" s="33"/>
      <c r="AA16" s="33">
        <f>AA3</f>
        <v>0</v>
      </c>
      <c r="AB16" s="33"/>
      <c r="AC16" s="33">
        <f t="shared" si="18"/>
        <v>0</v>
      </c>
      <c r="AD16" s="33"/>
      <c r="AE16" s="33">
        <f t="shared" si="18"/>
        <v>0</v>
      </c>
      <c r="AF16" s="33">
        <f t="shared" si="18"/>
        <v>46</v>
      </c>
      <c r="AG16" s="33">
        <f t="shared" si="18"/>
        <v>33</v>
      </c>
      <c r="AH16" s="33">
        <f t="shared" si="18"/>
        <v>0</v>
      </c>
      <c r="AI16" s="33"/>
      <c r="AJ16" s="33">
        <f t="shared" si="18"/>
        <v>1394</v>
      </c>
      <c r="AK16" s="33">
        <f t="shared" si="18"/>
        <v>1394</v>
      </c>
      <c r="AL16" s="33">
        <f t="shared" si="18"/>
        <v>1394</v>
      </c>
      <c r="AM16" s="33">
        <f t="shared" si="18"/>
        <v>21</v>
      </c>
      <c r="AN16" s="33"/>
      <c r="AO16" s="33">
        <f>AO3</f>
        <v>0</v>
      </c>
      <c r="AP16" s="33"/>
      <c r="AQ16" s="33">
        <f>AQ3</f>
        <v>0</v>
      </c>
      <c r="AR16" s="33"/>
      <c r="AS16" s="33">
        <f>SUM(AS3:AS4)</f>
        <v>856</v>
      </c>
      <c r="AT16" s="33">
        <f>SUM(AT3:AT4)</f>
        <v>1712</v>
      </c>
      <c r="AU16" s="33">
        <f t="shared" ref="AU16:AW16" si="19">SUM(AU3:AU4)</f>
        <v>0</v>
      </c>
      <c r="AV16" s="33"/>
      <c r="AW16" s="33">
        <f t="shared" si="19"/>
        <v>0</v>
      </c>
      <c r="AX16" s="33">
        <f t="shared" ref="AX16" si="20">SUM(AX3:AX4)</f>
        <v>0</v>
      </c>
    </row>
    <row r="17" spans="1:50" ht="15" customHeight="1" x14ac:dyDescent="0.25">
      <c r="A17" s="33" t="s">
        <v>179</v>
      </c>
      <c r="B17" s="33">
        <f t="shared" ref="B17" si="21">SUM(B5:B9)</f>
        <v>497</v>
      </c>
      <c r="C17" s="33"/>
      <c r="D17" s="33"/>
      <c r="E17" s="33"/>
      <c r="F17" s="33"/>
      <c r="G17" s="33">
        <f t="shared" ref="G17:AO17" si="22">SUM(G5:G9)</f>
        <v>1535</v>
      </c>
      <c r="H17" s="33"/>
      <c r="I17" s="33">
        <f t="shared" si="22"/>
        <v>0</v>
      </c>
      <c r="J17" s="33"/>
      <c r="K17" s="33">
        <f t="shared" si="22"/>
        <v>0</v>
      </c>
      <c r="L17" s="33"/>
      <c r="M17" s="33">
        <f t="shared" si="22"/>
        <v>0</v>
      </c>
      <c r="N17" s="33"/>
      <c r="O17" s="33">
        <f t="shared" si="22"/>
        <v>375</v>
      </c>
      <c r="P17" s="33">
        <f t="shared" si="22"/>
        <v>371</v>
      </c>
      <c r="Q17" s="33"/>
      <c r="R17" s="33">
        <f t="shared" si="22"/>
        <v>0</v>
      </c>
      <c r="S17" s="33"/>
      <c r="T17" s="33"/>
      <c r="U17" s="33"/>
      <c r="V17" s="33"/>
      <c r="W17" s="33">
        <f t="shared" si="22"/>
        <v>145</v>
      </c>
      <c r="X17" s="33"/>
      <c r="Y17" s="33">
        <f t="shared" ref="Y17:AA17" si="23">SUM(Y5:Y9)</f>
        <v>0</v>
      </c>
      <c r="Z17" s="33"/>
      <c r="AA17" s="33">
        <f t="shared" si="23"/>
        <v>0</v>
      </c>
      <c r="AB17" s="33"/>
      <c r="AC17" s="33">
        <f t="shared" si="22"/>
        <v>2023</v>
      </c>
      <c r="AD17" s="33"/>
      <c r="AE17" s="33">
        <f t="shared" si="22"/>
        <v>0</v>
      </c>
      <c r="AF17" s="33">
        <f t="shared" si="22"/>
        <v>10</v>
      </c>
      <c r="AG17" s="33">
        <f t="shared" si="22"/>
        <v>0</v>
      </c>
      <c r="AH17" s="33">
        <f t="shared" si="22"/>
        <v>0</v>
      </c>
      <c r="AI17" s="33"/>
      <c r="AJ17" s="33">
        <f t="shared" si="22"/>
        <v>488</v>
      </c>
      <c r="AK17" s="33">
        <f t="shared" si="22"/>
        <v>0</v>
      </c>
      <c r="AL17" s="33">
        <f t="shared" si="22"/>
        <v>0</v>
      </c>
      <c r="AM17" s="33">
        <f t="shared" si="22"/>
        <v>122</v>
      </c>
      <c r="AN17" s="33"/>
      <c r="AO17" s="33">
        <f t="shared" si="22"/>
        <v>0</v>
      </c>
      <c r="AP17" s="33"/>
      <c r="AQ17" s="33">
        <f t="shared" ref="AQ17" si="24">SUM(AQ5:AQ9)</f>
        <v>0</v>
      </c>
      <c r="AR17" s="33"/>
      <c r="AS17" s="33">
        <f>SUM(AS5:AS9)</f>
        <v>0</v>
      </c>
      <c r="AT17" s="33">
        <f>SUM(AT5:AT9)</f>
        <v>0</v>
      </c>
      <c r="AU17" s="33">
        <f t="shared" ref="AU17:AW17" si="25">SUM(AU5:AU9)</f>
        <v>0</v>
      </c>
      <c r="AV17" s="33"/>
      <c r="AW17" s="33">
        <f t="shared" si="25"/>
        <v>0</v>
      </c>
      <c r="AX17" s="33">
        <f t="shared" ref="AX17" si="26">SUM(AX5:AX9)</f>
        <v>0</v>
      </c>
    </row>
    <row r="18" spans="1:50" ht="15" customHeight="1" x14ac:dyDescent="0.25"/>
    <row r="19" spans="1:50" ht="15" customHeight="1" x14ac:dyDescent="0.25"/>
    <row r="20" spans="1:50" ht="15" customHeight="1" x14ac:dyDescent="0.25"/>
    <row r="21" spans="1:50" ht="15" customHeight="1" x14ac:dyDescent="0.25"/>
    <row r="22" spans="1:50" ht="15" customHeight="1" x14ac:dyDescent="0.25"/>
    <row r="23" spans="1:50" ht="15" customHeight="1" x14ac:dyDescent="0.25"/>
    <row r="24" spans="1:50" ht="15" customHeight="1" x14ac:dyDescent="0.25"/>
    <row r="25" spans="1:50" ht="15" customHeight="1" x14ac:dyDescent="0.25"/>
    <row r="26" spans="1:50" ht="15" customHeight="1" x14ac:dyDescent="0.25"/>
    <row r="27" spans="1:50" ht="15" customHeight="1" x14ac:dyDescent="0.25"/>
    <row r="28" spans="1:50" ht="15" customHeight="1" x14ac:dyDescent="0.25"/>
    <row r="29" spans="1:50" ht="15" customHeight="1" x14ac:dyDescent="0.25"/>
    <row r="30" spans="1:50" ht="15" customHeight="1" x14ac:dyDescent="0.25"/>
    <row r="31" spans="1:50" ht="15" customHeight="1" x14ac:dyDescent="0.25"/>
    <row r="32" spans="1:5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algorithmName="SHA-512" hashValue="INr8idlYYjpCBTywZpo6pW+F5BcPZWOArn7yOXYQwZrkJdBiJXtqENbS0rE5OoFiPGu3Ff2RpThpKnv0F1kVRg==" saltValue="SiwXU0pUPtgRGV6nxxCkmQ==" spinCount="100000" sheet="1" objects="1" scenarios="1"/>
  <mergeCells count="16"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  <mergeCell ref="AR13:AS13"/>
    <mergeCell ref="AR11:AS11"/>
    <mergeCell ref="AR12:AS12"/>
    <mergeCell ref="AD2:AE2"/>
    <mergeCell ref="AN2:AO2"/>
    <mergeCell ref="AP2:AQ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3"/>
  <sheetViews>
    <sheetView zoomScale="80" zoomScaleNormal="80" workbookViewId="0">
      <pane xSplit="1" topLeftCell="C1" activePane="topRight" state="frozen"/>
      <selection activeCell="E30" sqref="E30"/>
      <selection pane="topRight" activeCell="S2" sqref="S2"/>
    </sheetView>
  </sheetViews>
  <sheetFormatPr defaultColWidth="13.42578125" defaultRowHeight="15" x14ac:dyDescent="0.25"/>
  <cols>
    <col min="1" max="1" width="22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x14ac:dyDescent="0.25">
      <c r="A1" s="173" t="s">
        <v>241</v>
      </c>
      <c r="B1" s="174"/>
      <c r="C1" s="174"/>
      <c r="D1" s="174"/>
      <c r="E1" s="175"/>
      <c r="F1" s="178" t="s">
        <v>242</v>
      </c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B1" s="169" t="s">
        <v>243</v>
      </c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186" t="s">
        <v>19</v>
      </c>
      <c r="G2" s="187"/>
      <c r="H2" s="186" t="s">
        <v>188</v>
      </c>
      <c r="I2" s="187"/>
      <c r="J2" s="186" t="s">
        <v>189</v>
      </c>
      <c r="K2" s="187"/>
      <c r="L2" s="186" t="s">
        <v>175</v>
      </c>
      <c r="M2" s="187"/>
      <c r="N2" s="2" t="s">
        <v>10</v>
      </c>
      <c r="O2" s="2" t="s">
        <v>20</v>
      </c>
      <c r="P2" s="2" t="s">
        <v>11</v>
      </c>
      <c r="Q2" s="2" t="s">
        <v>221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228</v>
      </c>
      <c r="W2" s="2" t="s">
        <v>13</v>
      </c>
      <c r="X2" s="184" t="s">
        <v>190</v>
      </c>
      <c r="Y2" s="185"/>
      <c r="Z2" s="184" t="s">
        <v>191</v>
      </c>
      <c r="AA2" s="185"/>
      <c r="AB2" s="182" t="s">
        <v>192</v>
      </c>
      <c r="AC2" s="183"/>
      <c r="AD2" s="182" t="s">
        <v>187</v>
      </c>
      <c r="AE2" s="183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82" t="s">
        <v>193</v>
      </c>
      <c r="AO2" s="183"/>
      <c r="AP2" s="182" t="s">
        <v>194</v>
      </c>
      <c r="AQ2" s="183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88" customFormat="1" ht="15" customHeight="1" thickBot="1" x14ac:dyDescent="0.3">
      <c r="A3" s="126" t="s">
        <v>182</v>
      </c>
      <c r="B3" s="82">
        <v>1012</v>
      </c>
      <c r="C3" s="82">
        <v>7</v>
      </c>
      <c r="D3" s="82">
        <v>0</v>
      </c>
      <c r="E3" s="82" t="s">
        <v>159</v>
      </c>
      <c r="F3" s="83" t="s">
        <v>25</v>
      </c>
      <c r="G3" s="83">
        <f>(IF(F3="tak",3*3*($B3/50+1),0))</f>
        <v>191.16</v>
      </c>
      <c r="H3" s="83" t="s">
        <v>24</v>
      </c>
      <c r="I3" s="83">
        <v>0</v>
      </c>
      <c r="J3" s="83" t="s">
        <v>25</v>
      </c>
      <c r="K3" s="83">
        <f>(IF(J3="tak",3*3*($B3/50+1),0))</f>
        <v>191.16</v>
      </c>
      <c r="L3" s="83" t="s">
        <v>24</v>
      </c>
      <c r="M3" s="83">
        <f t="shared" ref="M3:M10" si="0">IF(L3="tak",2.5*($B3-$AI3),0)</f>
        <v>0</v>
      </c>
      <c r="N3" s="84">
        <v>1.5</v>
      </c>
      <c r="O3" s="84">
        <v>0</v>
      </c>
      <c r="P3" s="84">
        <v>771</v>
      </c>
      <c r="Q3" s="84"/>
      <c r="R3" s="84">
        <v>628</v>
      </c>
      <c r="S3" s="84"/>
      <c r="T3" s="84"/>
      <c r="U3" s="84"/>
      <c r="V3" s="84"/>
      <c r="W3" s="84">
        <v>0</v>
      </c>
      <c r="X3" s="134" t="s">
        <v>25</v>
      </c>
      <c r="Y3" s="134">
        <f>(IF(X3="tak",3*3*($B3/50+1),0))</f>
        <v>191.16</v>
      </c>
      <c r="Z3" s="134" t="s">
        <v>25</v>
      </c>
      <c r="AA3" s="134">
        <f>(IF(Z3="tak",3*3*($B3/50+1),0))</f>
        <v>191.16</v>
      </c>
      <c r="AB3" s="85" t="s">
        <v>24</v>
      </c>
      <c r="AC3" s="85">
        <f t="shared" ref="AC3:AC10" si="1">IF($AB3="tak",$C3*$B3,0)</f>
        <v>0</v>
      </c>
      <c r="AD3" s="85" t="s">
        <v>24</v>
      </c>
      <c r="AE3" s="85">
        <f t="shared" ref="AE3" si="2">IF(AD3="tak",1.5*$B3,0)</f>
        <v>0</v>
      </c>
      <c r="AF3" s="85">
        <v>3</v>
      </c>
      <c r="AG3" s="85">
        <v>0</v>
      </c>
      <c r="AH3" s="86">
        <v>0</v>
      </c>
      <c r="AI3" s="86">
        <v>63</v>
      </c>
      <c r="AJ3" s="87">
        <f>(IF($F3="tak",IF($E3="bitumiczna",$D3*$B3,($B3*$C3-$G3)),0))</f>
        <v>0</v>
      </c>
      <c r="AK3" s="87">
        <f t="shared" ref="AK3:AK10" si="3">(IF($H3="tak",$B3*$D3,0))</f>
        <v>0</v>
      </c>
      <c r="AL3" s="87">
        <f t="shared" ref="AL3:AL10" si="4">(IF($J3="tak",$B3*$D3,0))</f>
        <v>0</v>
      </c>
      <c r="AM3" s="87">
        <f>526*N3</f>
        <v>789</v>
      </c>
      <c r="AN3" s="85" t="s">
        <v>24</v>
      </c>
      <c r="AO3" s="85">
        <f t="shared" ref="AO3" si="5">IF(AN3="tak",$C3*$B3,0)</f>
        <v>0</v>
      </c>
      <c r="AP3" s="85" t="s">
        <v>24</v>
      </c>
      <c r="AQ3" s="85">
        <f t="shared" ref="AQ3" si="6">IF(AP3="tak",$C3*$B3,0)</f>
        <v>0</v>
      </c>
      <c r="AR3" s="111">
        <v>1.5</v>
      </c>
      <c r="AS3" s="111">
        <v>598</v>
      </c>
      <c r="AT3" s="111">
        <f t="shared" ref="AT3" si="7">AR3*AS3</f>
        <v>897</v>
      </c>
      <c r="AU3" s="111">
        <v>0</v>
      </c>
      <c r="AV3" s="111"/>
      <c r="AW3" s="111">
        <v>0</v>
      </c>
      <c r="AX3" s="111">
        <v>0</v>
      </c>
    </row>
    <row r="4" spans="1:367" s="79" customFormat="1" ht="15" customHeight="1" x14ac:dyDescent="0.25">
      <c r="A4" s="54" t="s">
        <v>62</v>
      </c>
      <c r="B4" s="14">
        <v>65</v>
      </c>
      <c r="C4" s="14">
        <v>3.5</v>
      </c>
      <c r="D4" s="14"/>
      <c r="E4" s="14" t="s">
        <v>158</v>
      </c>
      <c r="F4" s="15" t="s">
        <v>25</v>
      </c>
      <c r="G4" s="15">
        <f t="shared" ref="G4:G10" si="8">IF($F4="tak",IF($E4="bitumiczna",2.5*($B4-$AI4),$C4*($B4-$AI4)),0)</f>
        <v>0</v>
      </c>
      <c r="H4" s="15" t="s">
        <v>24</v>
      </c>
      <c r="I4" s="15">
        <f t="shared" ref="I4:I10" si="9">IF($H4="tak",2.5*($B4-$AI4),IF($E4="bitumiczna",2.5*($B4-$AI4),0))</f>
        <v>0</v>
      </c>
      <c r="J4" s="15" t="s">
        <v>24</v>
      </c>
      <c r="K4" s="15">
        <f t="shared" ref="K4:K10" si="10">IF(J4="tak",2.5*($B4-$AI4),0)</f>
        <v>0</v>
      </c>
      <c r="L4" s="15" t="s">
        <v>24</v>
      </c>
      <c r="M4" s="15">
        <f t="shared" si="0"/>
        <v>0</v>
      </c>
      <c r="N4" s="16">
        <f t="shared" ref="N4:N10" si="11">IF(AD4="tak",1*0.5,IF(AR4&gt;0,1*0.5,2*0.5))</f>
        <v>1</v>
      </c>
      <c r="O4" s="16">
        <f t="shared" ref="O4:O10" si="12">N4*(B4-AI4)</f>
        <v>0</v>
      </c>
      <c r="P4" s="16">
        <v>0</v>
      </c>
      <c r="Q4" s="16"/>
      <c r="R4" s="16">
        <v>0</v>
      </c>
      <c r="S4" s="16"/>
      <c r="T4" s="16"/>
      <c r="U4" s="16"/>
      <c r="V4" s="16"/>
      <c r="W4" s="16">
        <v>0</v>
      </c>
      <c r="X4" s="135" t="s">
        <v>24</v>
      </c>
      <c r="Y4" s="135">
        <f t="shared" ref="Y4:Y10" si="13">IF(X4="tak",$C4*$B4,0)</f>
        <v>0</v>
      </c>
      <c r="Z4" s="135" t="s">
        <v>24</v>
      </c>
      <c r="AA4" s="135">
        <f t="shared" ref="AA4:AA10" si="14">IF(Z4="tak",$C4*$B4,0)</f>
        <v>0</v>
      </c>
      <c r="AB4" s="34" t="s">
        <v>25</v>
      </c>
      <c r="AC4" s="34">
        <f t="shared" si="1"/>
        <v>227.5</v>
      </c>
      <c r="AD4" s="34" t="s">
        <v>24</v>
      </c>
      <c r="AE4" s="34">
        <f t="shared" ref="AE4:AE10" si="15">IF(AD4="tak",1.5*$B4,0)</f>
        <v>0</v>
      </c>
      <c r="AF4" s="34">
        <v>3</v>
      </c>
      <c r="AG4" s="34">
        <v>0</v>
      </c>
      <c r="AH4" s="35">
        <v>0</v>
      </c>
      <c r="AI4" s="35">
        <f>B4-P4-R4</f>
        <v>65</v>
      </c>
      <c r="AJ4" s="36">
        <f t="shared" ref="AJ4:AJ10" si="16">(IF($F4="tak",IF($E4="bitumiczna",$D4*$B4,($B4*$C4-$G4)),0))</f>
        <v>227.5</v>
      </c>
      <c r="AK4" s="36">
        <f t="shared" si="3"/>
        <v>0</v>
      </c>
      <c r="AL4" s="36">
        <f t="shared" si="4"/>
        <v>0</v>
      </c>
      <c r="AM4" s="36">
        <f t="shared" ref="AM4:AM10" si="17">AI4*N4</f>
        <v>65</v>
      </c>
      <c r="AN4" s="34" t="s">
        <v>24</v>
      </c>
      <c r="AO4" s="34">
        <f t="shared" ref="AO4:AO10" si="18">IF(AN4="tak",$C4*$B4,0)</f>
        <v>0</v>
      </c>
      <c r="AP4" s="34" t="s">
        <v>24</v>
      </c>
      <c r="AQ4" s="34">
        <f t="shared" ref="AQ4:AQ10" si="19">IF(AP4="tak",$C4*$B4,0)</f>
        <v>0</v>
      </c>
      <c r="AR4" s="109">
        <v>0</v>
      </c>
      <c r="AS4" s="109">
        <v>0</v>
      </c>
      <c r="AT4" s="109">
        <f t="shared" ref="AT4:AT10" si="20">AR4*AS4</f>
        <v>0</v>
      </c>
      <c r="AU4" s="109">
        <v>0</v>
      </c>
      <c r="AV4" s="109"/>
      <c r="AW4" s="109">
        <v>0</v>
      </c>
      <c r="AX4" s="109">
        <v>0</v>
      </c>
    </row>
    <row r="5" spans="1:367" s="74" customFormat="1" ht="15" customHeight="1" x14ac:dyDescent="0.25">
      <c r="A5" s="40" t="s">
        <v>63</v>
      </c>
      <c r="B5" s="18">
        <v>105</v>
      </c>
      <c r="C5" s="18">
        <v>4.5</v>
      </c>
      <c r="D5" s="18">
        <v>1.5</v>
      </c>
      <c r="E5" s="18" t="s">
        <v>159</v>
      </c>
      <c r="F5" s="19" t="s">
        <v>25</v>
      </c>
      <c r="G5" s="19">
        <f t="shared" si="8"/>
        <v>197.5</v>
      </c>
      <c r="H5" s="19" t="s">
        <v>24</v>
      </c>
      <c r="I5" s="19">
        <f t="shared" si="9"/>
        <v>197.5</v>
      </c>
      <c r="J5" s="19" t="s">
        <v>24</v>
      </c>
      <c r="K5" s="19">
        <f t="shared" si="10"/>
        <v>0</v>
      </c>
      <c r="L5" s="19" t="s">
        <v>24</v>
      </c>
      <c r="M5" s="19">
        <f t="shared" si="0"/>
        <v>0</v>
      </c>
      <c r="N5" s="20">
        <f t="shared" si="11"/>
        <v>1</v>
      </c>
      <c r="O5" s="20">
        <f t="shared" si="12"/>
        <v>79</v>
      </c>
      <c r="P5" s="20">
        <v>76</v>
      </c>
      <c r="Q5" s="20"/>
      <c r="R5" s="20">
        <v>0</v>
      </c>
      <c r="S5" s="20"/>
      <c r="T5" s="20"/>
      <c r="U5" s="20"/>
      <c r="V5" s="20"/>
      <c r="W5" s="20">
        <v>0</v>
      </c>
      <c r="X5" s="136" t="s">
        <v>24</v>
      </c>
      <c r="Y5" s="136">
        <f t="shared" si="13"/>
        <v>0</v>
      </c>
      <c r="Z5" s="136" t="s">
        <v>24</v>
      </c>
      <c r="AA5" s="136">
        <f t="shared" si="14"/>
        <v>0</v>
      </c>
      <c r="AB5" s="10" t="s">
        <v>25</v>
      </c>
      <c r="AC5" s="10">
        <f t="shared" si="1"/>
        <v>472.5</v>
      </c>
      <c r="AD5" s="10" t="s">
        <v>24</v>
      </c>
      <c r="AE5" s="10">
        <f t="shared" si="15"/>
        <v>0</v>
      </c>
      <c r="AF5" s="10">
        <v>0</v>
      </c>
      <c r="AG5" s="10">
        <v>0</v>
      </c>
      <c r="AH5" s="21">
        <v>55</v>
      </c>
      <c r="AI5" s="21">
        <v>26</v>
      </c>
      <c r="AJ5" s="22">
        <f t="shared" si="16"/>
        <v>157.5</v>
      </c>
      <c r="AK5" s="22">
        <f t="shared" si="3"/>
        <v>0</v>
      </c>
      <c r="AL5" s="22">
        <f t="shared" si="4"/>
        <v>0</v>
      </c>
      <c r="AM5" s="22">
        <f t="shared" si="17"/>
        <v>26</v>
      </c>
      <c r="AN5" s="10" t="s">
        <v>24</v>
      </c>
      <c r="AO5" s="10">
        <f t="shared" si="18"/>
        <v>0</v>
      </c>
      <c r="AP5" s="10" t="s">
        <v>24</v>
      </c>
      <c r="AQ5" s="10">
        <f t="shared" si="19"/>
        <v>0</v>
      </c>
      <c r="AR5" s="107">
        <v>0</v>
      </c>
      <c r="AS5" s="107">
        <v>0</v>
      </c>
      <c r="AT5" s="107">
        <f t="shared" si="20"/>
        <v>0</v>
      </c>
      <c r="AU5" s="107">
        <v>0</v>
      </c>
      <c r="AV5" s="107"/>
      <c r="AW5" s="107">
        <v>0</v>
      </c>
      <c r="AX5" s="107">
        <v>0</v>
      </c>
    </row>
    <row r="6" spans="1:367" s="74" customFormat="1" ht="15" customHeight="1" x14ac:dyDescent="0.25">
      <c r="A6" s="40" t="s">
        <v>64</v>
      </c>
      <c r="B6" s="18">
        <v>142</v>
      </c>
      <c r="C6" s="18">
        <v>4</v>
      </c>
      <c r="D6" s="18"/>
      <c r="E6" s="18" t="s">
        <v>158</v>
      </c>
      <c r="F6" s="19" t="s">
        <v>25</v>
      </c>
      <c r="G6" s="19">
        <f t="shared" si="8"/>
        <v>176</v>
      </c>
      <c r="H6" s="19" t="s">
        <v>24</v>
      </c>
      <c r="I6" s="19">
        <f t="shared" si="9"/>
        <v>0</v>
      </c>
      <c r="J6" s="19" t="s">
        <v>24</v>
      </c>
      <c r="K6" s="19">
        <f t="shared" si="10"/>
        <v>0</v>
      </c>
      <c r="L6" s="19" t="s">
        <v>24</v>
      </c>
      <c r="M6" s="19">
        <f t="shared" si="0"/>
        <v>0</v>
      </c>
      <c r="N6" s="20">
        <f t="shared" si="11"/>
        <v>1</v>
      </c>
      <c r="O6" s="20">
        <f t="shared" si="12"/>
        <v>44</v>
      </c>
      <c r="P6" s="20">
        <v>44</v>
      </c>
      <c r="Q6" s="20"/>
      <c r="R6" s="20">
        <v>0</v>
      </c>
      <c r="S6" s="20"/>
      <c r="T6" s="20"/>
      <c r="U6" s="20"/>
      <c r="V6" s="20"/>
      <c r="W6" s="20">
        <v>0</v>
      </c>
      <c r="X6" s="136" t="s">
        <v>24</v>
      </c>
      <c r="Y6" s="136">
        <f t="shared" si="13"/>
        <v>0</v>
      </c>
      <c r="Z6" s="136" t="s">
        <v>24</v>
      </c>
      <c r="AA6" s="136">
        <f t="shared" si="14"/>
        <v>0</v>
      </c>
      <c r="AB6" s="10" t="s">
        <v>25</v>
      </c>
      <c r="AC6" s="10">
        <f t="shared" si="1"/>
        <v>568</v>
      </c>
      <c r="AD6" s="10" t="s">
        <v>24</v>
      </c>
      <c r="AE6" s="10">
        <f t="shared" si="15"/>
        <v>0</v>
      </c>
      <c r="AF6" s="10">
        <v>1</v>
      </c>
      <c r="AG6" s="10">
        <v>0</v>
      </c>
      <c r="AH6" s="21">
        <v>48</v>
      </c>
      <c r="AI6" s="21">
        <f>B6-P6-R6</f>
        <v>98</v>
      </c>
      <c r="AJ6" s="22">
        <f t="shared" si="16"/>
        <v>392</v>
      </c>
      <c r="AK6" s="22">
        <f t="shared" si="3"/>
        <v>0</v>
      </c>
      <c r="AL6" s="22">
        <f t="shared" si="4"/>
        <v>0</v>
      </c>
      <c r="AM6" s="22">
        <f t="shared" si="17"/>
        <v>98</v>
      </c>
      <c r="AN6" s="10" t="s">
        <v>24</v>
      </c>
      <c r="AO6" s="10">
        <f t="shared" si="18"/>
        <v>0</v>
      </c>
      <c r="AP6" s="10" t="s">
        <v>24</v>
      </c>
      <c r="AQ6" s="10">
        <f t="shared" si="19"/>
        <v>0</v>
      </c>
      <c r="AR6" s="107">
        <v>0</v>
      </c>
      <c r="AS6" s="107">
        <v>0</v>
      </c>
      <c r="AT6" s="107">
        <f t="shared" si="20"/>
        <v>0</v>
      </c>
      <c r="AU6" s="107">
        <v>46</v>
      </c>
      <c r="AV6" s="107">
        <v>6</v>
      </c>
      <c r="AW6" s="107">
        <v>0</v>
      </c>
      <c r="AX6" s="107">
        <v>0</v>
      </c>
    </row>
    <row r="7" spans="1:367" s="79" customFormat="1" ht="15" customHeight="1" x14ac:dyDescent="0.25">
      <c r="A7" s="54" t="s">
        <v>65</v>
      </c>
      <c r="B7" s="14">
        <v>195</v>
      </c>
      <c r="C7" s="14">
        <v>4.5</v>
      </c>
      <c r="D7" s="14"/>
      <c r="E7" s="14" t="s">
        <v>158</v>
      </c>
      <c r="F7" s="15" t="s">
        <v>25</v>
      </c>
      <c r="G7" s="15">
        <f t="shared" si="8"/>
        <v>135</v>
      </c>
      <c r="H7" s="15" t="s">
        <v>24</v>
      </c>
      <c r="I7" s="15">
        <f t="shared" si="9"/>
        <v>0</v>
      </c>
      <c r="J7" s="15" t="s">
        <v>24</v>
      </c>
      <c r="K7" s="15">
        <f t="shared" si="10"/>
        <v>0</v>
      </c>
      <c r="L7" s="15" t="s">
        <v>24</v>
      </c>
      <c r="M7" s="15">
        <f t="shared" si="0"/>
        <v>0</v>
      </c>
      <c r="N7" s="16">
        <f t="shared" si="11"/>
        <v>1</v>
      </c>
      <c r="O7" s="16">
        <f t="shared" si="12"/>
        <v>30</v>
      </c>
      <c r="P7" s="16">
        <v>30</v>
      </c>
      <c r="Q7" s="16"/>
      <c r="R7" s="16">
        <v>0</v>
      </c>
      <c r="S7" s="16"/>
      <c r="T7" s="16"/>
      <c r="U7" s="16"/>
      <c r="V7" s="16"/>
      <c r="W7" s="16">
        <v>0</v>
      </c>
      <c r="X7" s="135" t="s">
        <v>24</v>
      </c>
      <c r="Y7" s="135">
        <f t="shared" si="13"/>
        <v>0</v>
      </c>
      <c r="Z7" s="135" t="s">
        <v>24</v>
      </c>
      <c r="AA7" s="135">
        <f t="shared" si="14"/>
        <v>0</v>
      </c>
      <c r="AB7" s="34" t="s">
        <v>25</v>
      </c>
      <c r="AC7" s="34">
        <f t="shared" si="1"/>
        <v>877.5</v>
      </c>
      <c r="AD7" s="34" t="s">
        <v>24</v>
      </c>
      <c r="AE7" s="34">
        <f t="shared" si="15"/>
        <v>0</v>
      </c>
      <c r="AF7" s="34">
        <v>2</v>
      </c>
      <c r="AG7" s="34">
        <v>0</v>
      </c>
      <c r="AH7" s="35">
        <v>0</v>
      </c>
      <c r="AI7" s="35">
        <f>B7-P7-R7</f>
        <v>165</v>
      </c>
      <c r="AJ7" s="36">
        <f t="shared" si="16"/>
        <v>742.5</v>
      </c>
      <c r="AK7" s="36">
        <f t="shared" si="3"/>
        <v>0</v>
      </c>
      <c r="AL7" s="36">
        <f t="shared" si="4"/>
        <v>0</v>
      </c>
      <c r="AM7" s="36">
        <f t="shared" si="17"/>
        <v>165</v>
      </c>
      <c r="AN7" s="34" t="s">
        <v>24</v>
      </c>
      <c r="AO7" s="34">
        <f t="shared" si="18"/>
        <v>0</v>
      </c>
      <c r="AP7" s="34" t="s">
        <v>24</v>
      </c>
      <c r="AQ7" s="34">
        <f t="shared" si="19"/>
        <v>0</v>
      </c>
      <c r="AR7" s="109">
        <v>0</v>
      </c>
      <c r="AS7" s="109">
        <v>0</v>
      </c>
      <c r="AT7" s="109">
        <f t="shared" si="20"/>
        <v>0</v>
      </c>
      <c r="AU7" s="109">
        <v>148</v>
      </c>
      <c r="AV7" s="109">
        <v>6</v>
      </c>
      <c r="AW7" s="109">
        <v>0</v>
      </c>
      <c r="AX7" s="109">
        <v>0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</row>
    <row r="8" spans="1:367" s="74" customFormat="1" ht="15" customHeight="1" x14ac:dyDescent="0.25">
      <c r="A8" s="40" t="s">
        <v>66</v>
      </c>
      <c r="B8" s="18">
        <v>46</v>
      </c>
      <c r="C8" s="18">
        <v>4.5</v>
      </c>
      <c r="D8" s="18"/>
      <c r="E8" s="18" t="s">
        <v>158</v>
      </c>
      <c r="F8" s="19" t="s">
        <v>25</v>
      </c>
      <c r="G8" s="19">
        <f t="shared" si="8"/>
        <v>207</v>
      </c>
      <c r="H8" s="19" t="s">
        <v>24</v>
      </c>
      <c r="I8" s="19">
        <f t="shared" si="9"/>
        <v>0</v>
      </c>
      <c r="J8" s="19" t="s">
        <v>24</v>
      </c>
      <c r="K8" s="19">
        <f t="shared" si="10"/>
        <v>0</v>
      </c>
      <c r="L8" s="19" t="s">
        <v>24</v>
      </c>
      <c r="M8" s="19">
        <f t="shared" si="0"/>
        <v>0</v>
      </c>
      <c r="N8" s="20">
        <f t="shared" si="11"/>
        <v>1</v>
      </c>
      <c r="O8" s="20">
        <f t="shared" si="12"/>
        <v>46</v>
      </c>
      <c r="P8" s="20">
        <v>46</v>
      </c>
      <c r="Q8" s="20"/>
      <c r="R8" s="20">
        <v>0</v>
      </c>
      <c r="S8" s="20"/>
      <c r="T8" s="20"/>
      <c r="U8" s="20"/>
      <c r="V8" s="20"/>
      <c r="W8" s="20">
        <v>0</v>
      </c>
      <c r="X8" s="136" t="s">
        <v>24</v>
      </c>
      <c r="Y8" s="136">
        <f t="shared" si="13"/>
        <v>0</v>
      </c>
      <c r="Z8" s="136" t="s">
        <v>24</v>
      </c>
      <c r="AA8" s="136">
        <f t="shared" si="14"/>
        <v>0</v>
      </c>
      <c r="AB8" s="10" t="s">
        <v>25</v>
      </c>
      <c r="AC8" s="10">
        <f t="shared" si="1"/>
        <v>207</v>
      </c>
      <c r="AD8" s="10" t="s">
        <v>24</v>
      </c>
      <c r="AE8" s="10">
        <f t="shared" si="15"/>
        <v>0</v>
      </c>
      <c r="AF8" s="10">
        <v>0</v>
      </c>
      <c r="AG8" s="10">
        <v>0</v>
      </c>
      <c r="AH8" s="21">
        <v>0</v>
      </c>
      <c r="AI8" s="21">
        <f>B8-P8-R8</f>
        <v>0</v>
      </c>
      <c r="AJ8" s="22">
        <f t="shared" si="16"/>
        <v>0</v>
      </c>
      <c r="AK8" s="22">
        <f t="shared" si="3"/>
        <v>0</v>
      </c>
      <c r="AL8" s="22">
        <f t="shared" si="4"/>
        <v>0</v>
      </c>
      <c r="AM8" s="22">
        <f t="shared" si="17"/>
        <v>0</v>
      </c>
      <c r="AN8" s="10" t="s">
        <v>24</v>
      </c>
      <c r="AO8" s="10">
        <f t="shared" si="18"/>
        <v>0</v>
      </c>
      <c r="AP8" s="10" t="s">
        <v>24</v>
      </c>
      <c r="AQ8" s="10">
        <f t="shared" si="19"/>
        <v>0</v>
      </c>
      <c r="AR8" s="107">
        <v>0</v>
      </c>
      <c r="AS8" s="107">
        <v>0</v>
      </c>
      <c r="AT8" s="107">
        <f t="shared" si="20"/>
        <v>0</v>
      </c>
      <c r="AU8" s="107">
        <v>0</v>
      </c>
      <c r="AV8" s="107"/>
      <c r="AW8" s="107">
        <v>0</v>
      </c>
      <c r="AX8" s="107"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40" t="s">
        <v>208</v>
      </c>
      <c r="B9" s="18">
        <v>38</v>
      </c>
      <c r="C9" s="18">
        <v>4</v>
      </c>
      <c r="D9" s="18"/>
      <c r="E9" s="18" t="s">
        <v>158</v>
      </c>
      <c r="F9" s="19" t="s">
        <v>25</v>
      </c>
      <c r="G9" s="19">
        <f t="shared" si="8"/>
        <v>0</v>
      </c>
      <c r="H9" s="19" t="s">
        <v>24</v>
      </c>
      <c r="I9" s="19">
        <f t="shared" si="9"/>
        <v>0</v>
      </c>
      <c r="J9" s="19" t="s">
        <v>24</v>
      </c>
      <c r="K9" s="19">
        <f t="shared" si="10"/>
        <v>0</v>
      </c>
      <c r="L9" s="19" t="s">
        <v>24</v>
      </c>
      <c r="M9" s="19">
        <f t="shared" si="0"/>
        <v>0</v>
      </c>
      <c r="N9" s="20">
        <f>IF(AD9="tak",1*0.5,IF(AR9&gt;0,1*0.5,2*0.5))</f>
        <v>1</v>
      </c>
      <c r="O9" s="20">
        <f t="shared" si="12"/>
        <v>0</v>
      </c>
      <c r="P9" s="20">
        <v>0</v>
      </c>
      <c r="Q9" s="20"/>
      <c r="R9" s="20">
        <v>0</v>
      </c>
      <c r="S9" s="20"/>
      <c r="T9" s="20"/>
      <c r="U9" s="20"/>
      <c r="V9" s="20"/>
      <c r="W9" s="20">
        <v>0</v>
      </c>
      <c r="X9" s="136" t="s">
        <v>24</v>
      </c>
      <c r="Y9" s="136">
        <f>IF(X9="tak",$C9*$B9,0)</f>
        <v>0</v>
      </c>
      <c r="Z9" s="136" t="s">
        <v>24</v>
      </c>
      <c r="AA9" s="136">
        <f>IF(Z9="tak",$C9*$B9,0)</f>
        <v>0</v>
      </c>
      <c r="AB9" s="10" t="s">
        <v>25</v>
      </c>
      <c r="AC9" s="10">
        <f t="shared" si="1"/>
        <v>152</v>
      </c>
      <c r="AD9" s="10" t="s">
        <v>24</v>
      </c>
      <c r="AE9" s="10">
        <f>IF(AD9="tak",1.5*$B9,0)</f>
        <v>0</v>
      </c>
      <c r="AF9" s="10">
        <v>0</v>
      </c>
      <c r="AG9" s="10">
        <v>0</v>
      </c>
      <c r="AH9" s="21">
        <v>0</v>
      </c>
      <c r="AI9" s="21">
        <f>B9-P9-R9</f>
        <v>38</v>
      </c>
      <c r="AJ9" s="22">
        <f>(IF($F9="tak",IF($E9="bitumiczna",$D9*$B9,($B9*$C9-$G9)),0))</f>
        <v>152</v>
      </c>
      <c r="AK9" s="22">
        <f>(IF($H9="tak",$B9*$D9,0))</f>
        <v>0</v>
      </c>
      <c r="AL9" s="22">
        <f>(IF($J9="tak",$B9*$D9,0))</f>
        <v>0</v>
      </c>
      <c r="AM9" s="22">
        <f t="shared" si="17"/>
        <v>38</v>
      </c>
      <c r="AN9" s="10" t="s">
        <v>24</v>
      </c>
      <c r="AO9" s="10">
        <f>IF(AN9="tak",$C9*$B9,0)</f>
        <v>0</v>
      </c>
      <c r="AP9" s="10" t="s">
        <v>24</v>
      </c>
      <c r="AQ9" s="10">
        <f>IF(AP9="tak",$C9*$B9,0)</f>
        <v>0</v>
      </c>
      <c r="AR9" s="107">
        <v>0</v>
      </c>
      <c r="AS9" s="107">
        <v>0</v>
      </c>
      <c r="AT9" s="107">
        <f t="shared" ref="AT9" si="21">AR9*AS9</f>
        <v>0</v>
      </c>
      <c r="AU9" s="107">
        <v>0</v>
      </c>
      <c r="AV9" s="107"/>
      <c r="AW9" s="107">
        <v>0</v>
      </c>
      <c r="AX9" s="107">
        <v>0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40" t="s">
        <v>66</v>
      </c>
      <c r="B10" s="18">
        <v>118</v>
      </c>
      <c r="C10" s="18">
        <v>4</v>
      </c>
      <c r="D10" s="18"/>
      <c r="E10" s="18" t="s">
        <v>158</v>
      </c>
      <c r="F10" s="19" t="s">
        <v>25</v>
      </c>
      <c r="G10" s="19">
        <f t="shared" si="8"/>
        <v>472</v>
      </c>
      <c r="H10" s="19" t="s">
        <v>24</v>
      </c>
      <c r="I10" s="19">
        <f t="shared" si="9"/>
        <v>0</v>
      </c>
      <c r="J10" s="19" t="s">
        <v>24</v>
      </c>
      <c r="K10" s="19">
        <f t="shared" si="10"/>
        <v>0</v>
      </c>
      <c r="L10" s="19" t="s">
        <v>24</v>
      </c>
      <c r="M10" s="19">
        <f t="shared" si="0"/>
        <v>0</v>
      </c>
      <c r="N10" s="20">
        <f t="shared" si="11"/>
        <v>1</v>
      </c>
      <c r="O10" s="20">
        <f t="shared" si="12"/>
        <v>118</v>
      </c>
      <c r="P10" s="20">
        <v>118</v>
      </c>
      <c r="Q10" s="20"/>
      <c r="R10" s="20">
        <v>0</v>
      </c>
      <c r="S10" s="20"/>
      <c r="T10" s="20"/>
      <c r="U10" s="20"/>
      <c r="V10" s="20"/>
      <c r="W10" s="20">
        <v>0</v>
      </c>
      <c r="X10" s="136" t="s">
        <v>24</v>
      </c>
      <c r="Y10" s="136">
        <f t="shared" si="13"/>
        <v>0</v>
      </c>
      <c r="Z10" s="136" t="s">
        <v>24</v>
      </c>
      <c r="AA10" s="136">
        <f t="shared" si="14"/>
        <v>0</v>
      </c>
      <c r="AB10" s="10" t="s">
        <v>25</v>
      </c>
      <c r="AC10" s="10">
        <f t="shared" si="1"/>
        <v>472</v>
      </c>
      <c r="AD10" s="10" t="s">
        <v>24</v>
      </c>
      <c r="AE10" s="10">
        <f t="shared" si="15"/>
        <v>0</v>
      </c>
      <c r="AF10" s="10">
        <v>0</v>
      </c>
      <c r="AG10" s="10">
        <v>0</v>
      </c>
      <c r="AH10" s="21">
        <v>0</v>
      </c>
      <c r="AI10" s="21">
        <f>B10-P10-R10</f>
        <v>0</v>
      </c>
      <c r="AJ10" s="22">
        <f t="shared" si="16"/>
        <v>0</v>
      </c>
      <c r="AK10" s="22">
        <f t="shared" si="3"/>
        <v>0</v>
      </c>
      <c r="AL10" s="22">
        <f t="shared" si="4"/>
        <v>0</v>
      </c>
      <c r="AM10" s="22">
        <f t="shared" si="17"/>
        <v>0</v>
      </c>
      <c r="AN10" s="10" t="s">
        <v>24</v>
      </c>
      <c r="AO10" s="10">
        <f t="shared" si="18"/>
        <v>0</v>
      </c>
      <c r="AP10" s="10" t="s">
        <v>24</v>
      </c>
      <c r="AQ10" s="10">
        <f t="shared" si="19"/>
        <v>0</v>
      </c>
      <c r="AR10" s="107">
        <v>0</v>
      </c>
      <c r="AS10" s="107">
        <v>0</v>
      </c>
      <c r="AT10" s="107">
        <f t="shared" si="20"/>
        <v>0</v>
      </c>
      <c r="AU10" s="107">
        <v>0</v>
      </c>
      <c r="AV10" s="107"/>
      <c r="AW10" s="107">
        <v>0</v>
      </c>
      <c r="AX10" s="107"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74" customFormat="1" ht="30" customHeight="1" x14ac:dyDescent="0.25">
      <c r="A11" s="98" t="s">
        <v>181</v>
      </c>
      <c r="B11" s="18"/>
      <c r="C11" s="18"/>
      <c r="D11" s="18"/>
      <c r="E11" s="18"/>
      <c r="F11" s="19"/>
      <c r="G11" s="19"/>
      <c r="H11" s="19"/>
      <c r="I11" s="19"/>
      <c r="J11" s="19"/>
      <c r="K11" s="19"/>
      <c r="L11" s="19"/>
      <c r="M11" s="19"/>
      <c r="N11" s="20"/>
      <c r="O11" s="20"/>
      <c r="P11" s="20">
        <v>147</v>
      </c>
      <c r="Q11" s="20"/>
      <c r="R11" s="20">
        <f>(1499+300)</f>
        <v>1799</v>
      </c>
      <c r="S11" s="20">
        <v>2</v>
      </c>
      <c r="T11" s="20">
        <v>500</v>
      </c>
      <c r="U11" s="20"/>
      <c r="V11" s="20">
        <v>1</v>
      </c>
      <c r="W11" s="20"/>
      <c r="X11" s="136"/>
      <c r="Y11" s="136"/>
      <c r="Z11" s="136"/>
      <c r="AA11" s="136"/>
      <c r="AB11" s="10"/>
      <c r="AC11" s="10"/>
      <c r="AD11" s="10"/>
      <c r="AE11" s="10"/>
      <c r="AF11" s="10"/>
      <c r="AG11" s="10"/>
      <c r="AH11" s="21"/>
      <c r="AI11" s="21"/>
      <c r="AJ11" s="22"/>
      <c r="AK11" s="22"/>
      <c r="AL11" s="22"/>
      <c r="AM11" s="22"/>
      <c r="AN11" s="10"/>
      <c r="AO11" s="10"/>
      <c r="AP11" s="10"/>
      <c r="AQ11" s="10"/>
      <c r="AR11" s="107"/>
      <c r="AS11" s="107"/>
      <c r="AT11" s="107"/>
      <c r="AU11" s="107"/>
      <c r="AV11" s="107"/>
      <c r="AW11" s="107"/>
      <c r="AX11" s="107">
        <v>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74" customFormat="1" ht="15" customHeight="1" x14ac:dyDescent="0.25">
      <c r="A12" s="23" t="s">
        <v>30</v>
      </c>
      <c r="B12" s="24"/>
      <c r="C12" s="24"/>
      <c r="D12" s="24"/>
      <c r="E12" s="24"/>
      <c r="F12" s="24">
        <f>SUM(G3:G10)</f>
        <v>1378.6599999999999</v>
      </c>
      <c r="G12" s="24"/>
      <c r="H12" s="24">
        <f>SUM(I3:I10)</f>
        <v>197.5</v>
      </c>
      <c r="I12" s="24"/>
      <c r="J12" s="24">
        <f>SUM(K3:K10)</f>
        <v>191.16</v>
      </c>
      <c r="K12" s="24"/>
      <c r="L12" s="24">
        <f>SUM(M3:M10)</f>
        <v>0</v>
      </c>
      <c r="M12" s="24"/>
      <c r="N12" s="25">
        <f>SUM(O3:O10)</f>
        <v>317</v>
      </c>
      <c r="O12" s="24"/>
      <c r="P12" s="25">
        <f t="shared" ref="P12" si="22">SUM(P3:P11)</f>
        <v>1232</v>
      </c>
      <c r="Q12" s="25">
        <f>(342-AV12)</f>
        <v>330</v>
      </c>
      <c r="R12" s="25">
        <f t="shared" ref="R12:T12" si="23">SUM(R3:R11)</f>
        <v>2427</v>
      </c>
      <c r="S12" s="25">
        <f t="shared" ref="S12" si="24">SUM(S4:S11)</f>
        <v>2</v>
      </c>
      <c r="T12" s="25">
        <f t="shared" si="23"/>
        <v>500</v>
      </c>
      <c r="U12" s="25">
        <f t="shared" ref="U12" si="25">SUM(U3:U11)</f>
        <v>0</v>
      </c>
      <c r="V12" s="25">
        <f t="shared" ref="V12" si="26">SUM(V4:V11)</f>
        <v>1</v>
      </c>
      <c r="W12" s="25">
        <f t="shared" ref="W12" si="27">SUM(W3:W11)</f>
        <v>0</v>
      </c>
      <c r="X12" s="25">
        <f>SUM(Y3:Y10)</f>
        <v>191.16</v>
      </c>
      <c r="Y12" s="25"/>
      <c r="Z12" s="25">
        <f>SUM(AA3:AA10)</f>
        <v>191.16</v>
      </c>
      <c r="AA12" s="25"/>
      <c r="AB12" s="24">
        <f>SUM(AC3:AC10)</f>
        <v>2976.5</v>
      </c>
      <c r="AC12" s="24"/>
      <c r="AD12" s="25">
        <f>SUM(AE3:AE10)</f>
        <v>0</v>
      </c>
      <c r="AE12" s="24"/>
      <c r="AF12" s="37">
        <f t="shared" ref="AF12" si="28">SUM(AF3:AF11)</f>
        <v>9</v>
      </c>
      <c r="AG12" s="37">
        <f t="shared" ref="AG12" si="29">SUM(AG3:AG11)</f>
        <v>0</v>
      </c>
      <c r="AH12" s="25">
        <f t="shared" ref="AH12" si="30">SUM(AH3:AH11)</f>
        <v>103</v>
      </c>
      <c r="AI12" s="24"/>
      <c r="AJ12" s="25">
        <f t="shared" ref="AJ12:AM12" si="31">SUM(AJ3:AJ11)</f>
        <v>1671.5</v>
      </c>
      <c r="AK12" s="25">
        <f t="shared" si="31"/>
        <v>0</v>
      </c>
      <c r="AL12" s="25">
        <f t="shared" si="31"/>
        <v>0</v>
      </c>
      <c r="AM12" s="25">
        <f t="shared" si="31"/>
        <v>1181</v>
      </c>
      <c r="AN12" s="25">
        <f>SUM(AO3:AO10)</f>
        <v>0</v>
      </c>
      <c r="AO12" s="25"/>
      <c r="AP12" s="25">
        <f>SUM(AQ3:AQ10)</f>
        <v>0</v>
      </c>
      <c r="AQ12" s="24"/>
      <c r="AR12" s="181">
        <f>SUM(AS3:AS10)</f>
        <v>598</v>
      </c>
      <c r="AS12" s="181"/>
      <c r="AT12" s="71">
        <f t="shared" ref="AT12:AU12" si="32">SUM(AT3:AT11)</f>
        <v>897</v>
      </c>
      <c r="AU12" s="25">
        <f t="shared" si="32"/>
        <v>194</v>
      </c>
      <c r="AV12" s="145">
        <f>SUM(AV3:AV11)</f>
        <v>12</v>
      </c>
      <c r="AW12" s="25">
        <f>SUM(AW3:AW11)</f>
        <v>0</v>
      </c>
      <c r="AX12" s="25">
        <f>SUM(AX3:AX11)</f>
        <v>0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ht="15" customHeight="1" x14ac:dyDescent="0.25">
      <c r="A13" s="72" t="s">
        <v>31</v>
      </c>
      <c r="B13" s="77"/>
      <c r="C13" s="77"/>
      <c r="D13" s="77"/>
      <c r="E13" s="77"/>
      <c r="F13" s="77" t="s">
        <v>32</v>
      </c>
      <c r="G13" s="77"/>
      <c r="H13" s="77" t="s">
        <v>32</v>
      </c>
      <c r="I13" s="77"/>
      <c r="J13" s="77" t="s">
        <v>32</v>
      </c>
      <c r="K13" s="77"/>
      <c r="L13" s="77" t="s">
        <v>32</v>
      </c>
      <c r="M13" s="77"/>
      <c r="N13" s="77" t="s">
        <v>32</v>
      </c>
      <c r="O13" s="77"/>
      <c r="P13" s="77" t="s">
        <v>33</v>
      </c>
      <c r="Q13" s="77" t="s">
        <v>33</v>
      </c>
      <c r="R13" s="77" t="s">
        <v>33</v>
      </c>
      <c r="S13" s="77" t="s">
        <v>225</v>
      </c>
      <c r="T13" s="77" t="s">
        <v>33</v>
      </c>
      <c r="U13" s="77" t="s">
        <v>33</v>
      </c>
      <c r="V13" s="77" t="s">
        <v>225</v>
      </c>
      <c r="W13" s="77" t="s">
        <v>33</v>
      </c>
      <c r="X13" s="77" t="s">
        <v>32</v>
      </c>
      <c r="Y13" s="77"/>
      <c r="Z13" s="77" t="s">
        <v>32</v>
      </c>
      <c r="AA13" s="77"/>
      <c r="AB13" s="77" t="s">
        <v>32</v>
      </c>
      <c r="AC13" s="77"/>
      <c r="AD13" s="77" t="s">
        <v>32</v>
      </c>
      <c r="AE13" s="77"/>
      <c r="AF13" s="77" t="s">
        <v>34</v>
      </c>
      <c r="AG13" s="77" t="s">
        <v>34</v>
      </c>
      <c r="AH13" s="77" t="s">
        <v>33</v>
      </c>
      <c r="AI13" s="77"/>
      <c r="AJ13" s="77" t="s">
        <v>32</v>
      </c>
      <c r="AK13" s="77" t="s">
        <v>32</v>
      </c>
      <c r="AL13" s="77" t="s">
        <v>32</v>
      </c>
      <c r="AM13" s="77" t="s">
        <v>32</v>
      </c>
      <c r="AN13" s="77" t="s">
        <v>32</v>
      </c>
      <c r="AO13" s="77"/>
      <c r="AP13" s="77" t="s">
        <v>32</v>
      </c>
      <c r="AQ13" s="77"/>
      <c r="AR13" s="201" t="s">
        <v>33</v>
      </c>
      <c r="AS13" s="201"/>
      <c r="AT13" s="77" t="s">
        <v>32</v>
      </c>
      <c r="AU13" s="77" t="s">
        <v>33</v>
      </c>
      <c r="AV13" s="77" t="s">
        <v>33</v>
      </c>
      <c r="AW13" s="77" t="s">
        <v>33</v>
      </c>
      <c r="AX13" s="77" t="s">
        <v>225</v>
      </c>
    </row>
    <row r="14" spans="1:367" ht="15" customHeight="1" x14ac:dyDescent="0.25">
      <c r="A14" s="31" t="s">
        <v>35</v>
      </c>
      <c r="B14" s="32"/>
      <c r="C14" s="32"/>
      <c r="D14" s="32"/>
      <c r="E14" s="32"/>
      <c r="F14" s="32">
        <f>F12*'Ceny jednostkowe_do ukrycia'!D3</f>
        <v>0</v>
      </c>
      <c r="G14" s="32"/>
      <c r="H14" s="32">
        <f>H12*'Ceny jednostkowe_do ukrycia'!E3</f>
        <v>0</v>
      </c>
      <c r="I14" s="32"/>
      <c r="J14" s="32">
        <f>J12*'Ceny jednostkowe_do ukrycia'!F3</f>
        <v>0</v>
      </c>
      <c r="K14" s="32"/>
      <c r="L14" s="32">
        <f>L12*'Ceny jednostkowe_do ukrycia'!G3</f>
        <v>0</v>
      </c>
      <c r="M14" s="32"/>
      <c r="N14" s="32">
        <f>N12*'Ceny jednostkowe_do ukrycia'!H3</f>
        <v>0</v>
      </c>
      <c r="O14" s="32"/>
      <c r="P14" s="32">
        <f>P12*'Ceny jednostkowe_do ukrycia'!I3</f>
        <v>0</v>
      </c>
      <c r="Q14" s="32">
        <f>Q12*'Ceny jednostkowe_do ukrycia'!J3</f>
        <v>0</v>
      </c>
      <c r="R14" s="32">
        <f>R12*'Ceny jednostkowe_do ukrycia'!K3</f>
        <v>0</v>
      </c>
      <c r="S14" s="32">
        <f>S12*'Ceny jednostkowe_do ukrycia'!L3</f>
        <v>0</v>
      </c>
      <c r="T14" s="32">
        <f>T12*'Ceny jednostkowe_do ukrycia'!M3</f>
        <v>0</v>
      </c>
      <c r="U14" s="32">
        <f>U12*'Ceny jednostkowe_do ukrycia'!N3</f>
        <v>0</v>
      </c>
      <c r="V14" s="32">
        <f>V12*'Ceny jednostkowe_do ukrycia'!O3</f>
        <v>0</v>
      </c>
      <c r="W14" s="32">
        <f>W12*'Ceny jednostkowe_do ukrycia'!P3</f>
        <v>0</v>
      </c>
      <c r="X14" s="32">
        <f>X12*'Ceny jednostkowe_do ukrycia'!Q3</f>
        <v>0</v>
      </c>
      <c r="Y14" s="32"/>
      <c r="Z14" s="32">
        <f>Z12*'Ceny jednostkowe_do ukrycia'!R3</f>
        <v>0</v>
      </c>
      <c r="AA14" s="32"/>
      <c r="AB14" s="32">
        <f>AB12*'Ceny jednostkowe_do ukrycia'!S3</f>
        <v>0</v>
      </c>
      <c r="AC14" s="32"/>
      <c r="AD14" s="32">
        <f>AD12*'Ceny jednostkowe_do ukrycia'!T3</f>
        <v>0</v>
      </c>
      <c r="AE14" s="32"/>
      <c r="AF14" s="32">
        <f>AF12*'Ceny jednostkowe_do ukrycia'!U3</f>
        <v>0</v>
      </c>
      <c r="AG14" s="32">
        <f>AG12*'Ceny jednostkowe_do ukrycia'!V3</f>
        <v>0</v>
      </c>
      <c r="AH14" s="32">
        <f>AH12*'Ceny jednostkowe_do ukrycia'!W3</f>
        <v>0</v>
      </c>
      <c r="AI14" s="32"/>
      <c r="AJ14" s="32">
        <f>AJ12*'Ceny jednostkowe_do ukrycia'!Z3</f>
        <v>0</v>
      </c>
      <c r="AK14" s="32">
        <f>AK12*'Ceny jednostkowe_do ukrycia'!AA3</f>
        <v>0</v>
      </c>
      <c r="AL14" s="32">
        <f>AL12*'Ceny jednostkowe_do ukrycia'!AB3</f>
        <v>0</v>
      </c>
      <c r="AM14" s="32">
        <f>AM12*'Ceny jednostkowe_do ukrycia'!AC3</f>
        <v>0</v>
      </c>
      <c r="AN14" s="32">
        <f>AN12*'Ceny jednostkowe_do ukrycia'!AD3</f>
        <v>0</v>
      </c>
      <c r="AO14" s="32"/>
      <c r="AP14" s="32">
        <f>AP12*'Ceny jednostkowe_do ukrycia'!AE3</f>
        <v>0</v>
      </c>
      <c r="AQ14" s="32"/>
      <c r="AR14" s="164">
        <f>AR12*'Ceny jednostkowe_do ukrycia'!AF3</f>
        <v>0</v>
      </c>
      <c r="AS14" s="164"/>
      <c r="AT14" s="32">
        <f>AT12*'Ceny jednostkowe_do ukrycia'!$AH$3</f>
        <v>0</v>
      </c>
      <c r="AU14" s="32">
        <f>AU12*'Ceny jednostkowe_do ukrycia'!AI3</f>
        <v>0</v>
      </c>
      <c r="AV14" s="32">
        <f>AV12*'Ceny jednostkowe_do ukrycia'!AJ3</f>
        <v>0</v>
      </c>
      <c r="AW14" s="32">
        <f>AW12*'Ceny jednostkowe_do ukrycia'!AK3</f>
        <v>0</v>
      </c>
      <c r="AX14" s="32">
        <f>AX12*'Ceny jednostkowe_do ukrycia'!AL3</f>
        <v>0</v>
      </c>
    </row>
    <row r="15" spans="1:367" s="33" customFormat="1" ht="15" customHeight="1" x14ac:dyDescent="0.25">
      <c r="A15" s="33" t="s">
        <v>176</v>
      </c>
      <c r="B15" s="147">
        <f>B3</f>
        <v>1012</v>
      </c>
      <c r="C15" s="125"/>
      <c r="D15" s="125"/>
      <c r="E15" s="125"/>
      <c r="F15" s="125"/>
      <c r="G15" s="125">
        <f>G3</f>
        <v>191.16</v>
      </c>
      <c r="H15" s="125"/>
      <c r="I15" s="125">
        <f>I3</f>
        <v>0</v>
      </c>
      <c r="J15" s="125"/>
      <c r="K15" s="125">
        <f>K3</f>
        <v>191.16</v>
      </c>
      <c r="L15" s="125"/>
      <c r="M15" s="125">
        <f t="shared" ref="M15:W15" si="33">M3</f>
        <v>0</v>
      </c>
      <c r="N15" s="125"/>
      <c r="O15" s="125">
        <f t="shared" si="33"/>
        <v>0</v>
      </c>
      <c r="P15" s="125">
        <f t="shared" si="33"/>
        <v>771</v>
      </c>
      <c r="Q15" s="125"/>
      <c r="R15" s="125">
        <f t="shared" si="33"/>
        <v>628</v>
      </c>
      <c r="S15" s="125"/>
      <c r="T15" s="125"/>
      <c r="U15" s="125"/>
      <c r="V15" s="125"/>
      <c r="W15" s="125">
        <f t="shared" si="33"/>
        <v>0</v>
      </c>
      <c r="X15" s="125"/>
      <c r="Y15" s="125">
        <f>Y3</f>
        <v>191.16</v>
      </c>
      <c r="Z15" s="125"/>
      <c r="AA15" s="125">
        <f>AA3</f>
        <v>191.16</v>
      </c>
      <c r="AB15" s="125"/>
      <c r="AC15" s="125">
        <f>AC3</f>
        <v>0</v>
      </c>
      <c r="AD15" s="125"/>
      <c r="AE15" s="125">
        <f t="shared" ref="AE15:AM15" si="34">AE3</f>
        <v>0</v>
      </c>
      <c r="AF15" s="125">
        <f t="shared" si="34"/>
        <v>3</v>
      </c>
      <c r="AG15" s="125">
        <f t="shared" si="34"/>
        <v>0</v>
      </c>
      <c r="AH15" s="125">
        <f t="shared" si="34"/>
        <v>0</v>
      </c>
      <c r="AI15" s="125"/>
      <c r="AJ15" s="125">
        <f t="shared" si="34"/>
        <v>0</v>
      </c>
      <c r="AK15" s="125">
        <f t="shared" si="34"/>
        <v>0</v>
      </c>
      <c r="AL15" s="125">
        <f t="shared" si="34"/>
        <v>0</v>
      </c>
      <c r="AM15" s="125">
        <f t="shared" si="34"/>
        <v>789</v>
      </c>
      <c r="AN15" s="125"/>
      <c r="AO15" s="125">
        <f>AO3</f>
        <v>0</v>
      </c>
      <c r="AP15" s="125"/>
      <c r="AQ15" s="125">
        <f t="shared" ref="AQ15:AW15" si="35">AQ3</f>
        <v>0</v>
      </c>
      <c r="AR15" s="125"/>
      <c r="AS15" s="125">
        <f t="shared" si="35"/>
        <v>598</v>
      </c>
      <c r="AT15" s="125">
        <f t="shared" si="35"/>
        <v>897</v>
      </c>
      <c r="AU15" s="125">
        <f t="shared" si="35"/>
        <v>0</v>
      </c>
      <c r="AV15" s="125"/>
      <c r="AW15" s="125">
        <f t="shared" si="35"/>
        <v>0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s="33" customFormat="1" ht="15" customHeight="1" x14ac:dyDescent="0.25">
      <c r="A16" s="33" t="s">
        <v>177</v>
      </c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</row>
    <row r="17" spans="1:367" s="33" customFormat="1" ht="15" customHeight="1" x14ac:dyDescent="0.25">
      <c r="A17" s="33" t="s">
        <v>178</v>
      </c>
      <c r="AX17" s="33">
        <f t="shared" ref="AX17" si="36">SUM(AX4:AX5)</f>
        <v>0</v>
      </c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</row>
    <row r="18" spans="1:367" ht="15" customHeight="1" x14ac:dyDescent="0.25">
      <c r="A18" s="33" t="s">
        <v>179</v>
      </c>
      <c r="B18" s="33">
        <f t="shared" ref="B18" si="37">SUM(B4:B10)</f>
        <v>709</v>
      </c>
      <c r="C18" s="33"/>
      <c r="D18" s="33"/>
      <c r="E18" s="33"/>
      <c r="F18" s="33"/>
      <c r="G18" s="33">
        <f t="shared" ref="G18:AQ18" si="38">SUM(G4:G10)</f>
        <v>1187.5</v>
      </c>
      <c r="H18" s="33"/>
      <c r="I18" s="33">
        <f t="shared" si="38"/>
        <v>197.5</v>
      </c>
      <c r="J18" s="33"/>
      <c r="K18" s="33">
        <f t="shared" si="38"/>
        <v>0</v>
      </c>
      <c r="L18" s="33"/>
      <c r="M18" s="33">
        <f t="shared" si="38"/>
        <v>0</v>
      </c>
      <c r="N18" s="33"/>
      <c r="O18" s="33">
        <f t="shared" si="38"/>
        <v>317</v>
      </c>
      <c r="P18" s="33">
        <f t="shared" si="38"/>
        <v>314</v>
      </c>
      <c r="Q18" s="33"/>
      <c r="R18" s="33">
        <f t="shared" si="38"/>
        <v>0</v>
      </c>
      <c r="S18" s="33"/>
      <c r="T18" s="33"/>
      <c r="U18" s="33"/>
      <c r="V18" s="33"/>
      <c r="W18" s="33">
        <f t="shared" si="38"/>
        <v>0</v>
      </c>
      <c r="X18" s="33"/>
      <c r="Y18" s="33">
        <f>Y4</f>
        <v>0</v>
      </c>
      <c r="Z18" s="33"/>
      <c r="AA18" s="33">
        <f>AA4</f>
        <v>0</v>
      </c>
      <c r="AB18" s="33"/>
      <c r="AC18" s="33">
        <f t="shared" si="38"/>
        <v>2976.5</v>
      </c>
      <c r="AD18" s="33"/>
      <c r="AE18" s="33">
        <f t="shared" si="38"/>
        <v>0</v>
      </c>
      <c r="AF18" s="33">
        <f t="shared" si="38"/>
        <v>6</v>
      </c>
      <c r="AG18" s="33">
        <f t="shared" si="38"/>
        <v>0</v>
      </c>
      <c r="AH18" s="33">
        <f t="shared" si="38"/>
        <v>103</v>
      </c>
      <c r="AI18" s="33"/>
      <c r="AJ18" s="33">
        <f t="shared" si="38"/>
        <v>1671.5</v>
      </c>
      <c r="AK18" s="33">
        <f t="shared" si="38"/>
        <v>0</v>
      </c>
      <c r="AL18" s="33">
        <f t="shared" si="38"/>
        <v>0</v>
      </c>
      <c r="AM18" s="33">
        <f t="shared" si="38"/>
        <v>392</v>
      </c>
      <c r="AN18" s="33"/>
      <c r="AO18" s="33">
        <f>AO4</f>
        <v>0</v>
      </c>
      <c r="AP18" s="33"/>
      <c r="AQ18" s="33">
        <f t="shared" si="38"/>
        <v>0</v>
      </c>
      <c r="AR18" s="33"/>
      <c r="AS18" s="33">
        <f>SUM(AS4:AS10)</f>
        <v>0</v>
      </c>
      <c r="AT18" s="33">
        <f>SUM(AT4:AT10)</f>
        <v>0</v>
      </c>
      <c r="AU18" s="33">
        <f t="shared" ref="AU18:AW18" si="39">SUM(AU4:AU10)</f>
        <v>194</v>
      </c>
      <c r="AV18" s="33"/>
      <c r="AW18" s="33">
        <f t="shared" si="39"/>
        <v>0</v>
      </c>
      <c r="AX18" s="33">
        <f t="shared" ref="AX18" si="40">SUM(AX6:AX10)</f>
        <v>0</v>
      </c>
    </row>
    <row r="19" spans="1:367" ht="15" customHeight="1" x14ac:dyDescent="0.25"/>
    <row r="20" spans="1:367" ht="15" customHeight="1" x14ac:dyDescent="0.25"/>
    <row r="21" spans="1:367" ht="15" customHeight="1" x14ac:dyDescent="0.25"/>
    <row r="22" spans="1:367" ht="15" customHeight="1" x14ac:dyDescent="0.25"/>
    <row r="23" spans="1:367" ht="15" customHeight="1" x14ac:dyDescent="0.25"/>
    <row r="24" spans="1:367" ht="15" customHeight="1" x14ac:dyDescent="0.25"/>
    <row r="25" spans="1:367" ht="15" customHeight="1" x14ac:dyDescent="0.25"/>
    <row r="26" spans="1:367" ht="15" customHeight="1" x14ac:dyDescent="0.25"/>
    <row r="27" spans="1:367" ht="15" customHeight="1" x14ac:dyDescent="0.25"/>
    <row r="28" spans="1:367" ht="15" customHeight="1" x14ac:dyDescent="0.25"/>
    <row r="29" spans="1:367" ht="15" customHeight="1" x14ac:dyDescent="0.25"/>
    <row r="30" spans="1:367" ht="15" customHeight="1" x14ac:dyDescent="0.25"/>
    <row r="31" spans="1:367" ht="15" customHeight="1" x14ac:dyDescent="0.25"/>
    <row r="32" spans="1:36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</sheetData>
  <sheetProtection algorithmName="SHA-512" hashValue="qkE/uizlSD5aWeHvdvAuw8lgcP6SKRkWoLF3GLl8XTgqKIhcy8Zpt/nq5KQ6tvgkxGcFQCVgWQoUTBGl+HsasA==" saltValue="x9Ywkh0QrvD3ptx72Gok9Q==" spinCount="100000" sheet="1" objects="1" scenarios="1"/>
  <mergeCells count="16"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  <mergeCell ref="AR14:AS14"/>
    <mergeCell ref="AR12:AS12"/>
    <mergeCell ref="AR13:AS13"/>
    <mergeCell ref="AD2:AE2"/>
    <mergeCell ref="AN2:AO2"/>
    <mergeCell ref="AP2:AQ2"/>
  </mergeCells>
  <pageMargins left="0.7" right="0.7" top="0.75" bottom="0.75" header="0.51180555555555496" footer="0.51180555555555496"/>
  <pageSetup paperSize="9" firstPageNumber="0" orientation="portrait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C53"/>
  <sheetViews>
    <sheetView zoomScale="80" zoomScaleNormal="80" workbookViewId="0">
      <pane xSplit="1" topLeftCell="AB1" activePane="topRight" state="frozen"/>
      <selection activeCell="E30" sqref="E30"/>
      <selection pane="topRight" activeCell="AB1" sqref="AB1:AW1"/>
    </sheetView>
  </sheetViews>
  <sheetFormatPr defaultColWidth="13.42578125" defaultRowHeight="15" x14ac:dyDescent="0.25"/>
  <cols>
    <col min="1" max="1" width="22" bestFit="1" customWidth="1"/>
    <col min="2" max="2" width="15.7109375" bestFit="1" customWidth="1"/>
    <col min="3" max="3" width="18.28515625" bestFit="1" customWidth="1"/>
    <col min="4" max="4" width="16.28515625" bestFit="1" customWidth="1"/>
    <col min="5" max="5" width="22" bestFit="1" customWidth="1"/>
  </cols>
  <sheetData>
    <row r="1" spans="1:367" s="74" customFormat="1" x14ac:dyDescent="0.25">
      <c r="A1" s="173" t="s">
        <v>241</v>
      </c>
      <c r="B1" s="174"/>
      <c r="C1" s="174"/>
      <c r="D1" s="174"/>
      <c r="E1" s="175"/>
      <c r="F1" s="178" t="s">
        <v>242</v>
      </c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B1" s="169" t="s">
        <v>243</v>
      </c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</row>
    <row r="2" spans="1:367" s="78" customFormat="1" ht="82.5" customHeight="1" thickBot="1" x14ac:dyDescent="0.3">
      <c r="A2" s="1" t="s">
        <v>1</v>
      </c>
      <c r="B2" s="1" t="s">
        <v>2</v>
      </c>
      <c r="C2" s="1" t="s">
        <v>234</v>
      </c>
      <c r="D2" s="102" t="s">
        <v>173</v>
      </c>
      <c r="E2" s="1" t="s">
        <v>157</v>
      </c>
      <c r="F2" s="186" t="s">
        <v>19</v>
      </c>
      <c r="G2" s="187"/>
      <c r="H2" s="186" t="s">
        <v>188</v>
      </c>
      <c r="I2" s="187"/>
      <c r="J2" s="186" t="s">
        <v>189</v>
      </c>
      <c r="K2" s="187"/>
      <c r="L2" s="186" t="s">
        <v>175</v>
      </c>
      <c r="M2" s="187"/>
      <c r="N2" s="2" t="s">
        <v>10</v>
      </c>
      <c r="O2" s="2" t="s">
        <v>20</v>
      </c>
      <c r="P2" s="2" t="s">
        <v>11</v>
      </c>
      <c r="Q2" s="2" t="s">
        <v>221</v>
      </c>
      <c r="R2" s="2" t="s">
        <v>12</v>
      </c>
      <c r="S2" s="2" t="s">
        <v>218</v>
      </c>
      <c r="T2" s="2" t="s">
        <v>219</v>
      </c>
      <c r="U2" s="2" t="s">
        <v>230</v>
      </c>
      <c r="V2" s="2" t="s">
        <v>228</v>
      </c>
      <c r="W2" s="2" t="s">
        <v>13</v>
      </c>
      <c r="X2" s="184" t="s">
        <v>190</v>
      </c>
      <c r="Y2" s="185"/>
      <c r="Z2" s="184" t="s">
        <v>191</v>
      </c>
      <c r="AA2" s="185"/>
      <c r="AB2" s="182" t="s">
        <v>192</v>
      </c>
      <c r="AC2" s="183"/>
      <c r="AD2" s="182" t="s">
        <v>187</v>
      </c>
      <c r="AE2" s="183"/>
      <c r="AF2" s="3" t="s">
        <v>14</v>
      </c>
      <c r="AG2" s="3" t="s">
        <v>15</v>
      </c>
      <c r="AH2" s="3" t="s">
        <v>16</v>
      </c>
      <c r="AI2" s="3" t="s">
        <v>204</v>
      </c>
      <c r="AJ2" s="3" t="s">
        <v>19</v>
      </c>
      <c r="AK2" s="3" t="s">
        <v>188</v>
      </c>
      <c r="AL2" s="3" t="s">
        <v>189</v>
      </c>
      <c r="AM2" s="3" t="s">
        <v>20</v>
      </c>
      <c r="AN2" s="182" t="s">
        <v>193</v>
      </c>
      <c r="AO2" s="183"/>
      <c r="AP2" s="182" t="s">
        <v>194</v>
      </c>
      <c r="AQ2" s="183"/>
      <c r="AR2" s="105" t="s">
        <v>7</v>
      </c>
      <c r="AS2" s="105" t="s">
        <v>8</v>
      </c>
      <c r="AT2" s="105" t="s">
        <v>9</v>
      </c>
      <c r="AU2" s="105" t="s">
        <v>205</v>
      </c>
      <c r="AV2" s="144" t="s">
        <v>217</v>
      </c>
      <c r="AW2" s="105" t="s">
        <v>206</v>
      </c>
      <c r="AX2" s="105" t="s">
        <v>214</v>
      </c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</row>
    <row r="3" spans="1:367" s="80" customFormat="1" ht="15" customHeight="1" thickBot="1" x14ac:dyDescent="0.3">
      <c r="A3" s="5" t="s">
        <v>84</v>
      </c>
      <c r="B3" s="6">
        <v>1128</v>
      </c>
      <c r="C3" s="6">
        <v>5.5</v>
      </c>
      <c r="D3" s="6">
        <v>0</v>
      </c>
      <c r="E3" s="6" t="s">
        <v>159</v>
      </c>
      <c r="F3" s="7" t="s">
        <v>25</v>
      </c>
      <c r="G3" s="7">
        <f t="shared" ref="G3:G19" si="0">IF($F3="tak",IF($E3="bitumiczna",2.5*($B3-$AI3),$C3*($B3-$AI3)),0)</f>
        <v>0</v>
      </c>
      <c r="H3" s="7" t="s">
        <v>25</v>
      </c>
      <c r="I3" s="7">
        <f t="shared" ref="I3:I19" si="1">IF($H3="tak",2.5*($B3-$AI3),IF($E3="bitumiczna",2.5*($B3-$AI3),0))</f>
        <v>0</v>
      </c>
      <c r="J3" s="7" t="s">
        <v>25</v>
      </c>
      <c r="K3" s="7">
        <f t="shared" ref="K3:K19" si="2">IF(J3="tak",2.5*($B3-$AI3),0)</f>
        <v>0</v>
      </c>
      <c r="L3" s="7" t="s">
        <v>24</v>
      </c>
      <c r="M3" s="7">
        <f t="shared" ref="M3:M19" si="3">IF(L3="tak",2.5*($B3-$AI3),0)</f>
        <v>0</v>
      </c>
      <c r="N3" s="8">
        <f t="shared" ref="N3:N18" si="4">IF(AD3="tak",1*0.5,IF(AR3&gt;0,1*0.5,2*0.5))</f>
        <v>0.5</v>
      </c>
      <c r="O3" s="8">
        <f t="shared" ref="O3:O18" si="5">N3*(B3-AI3)</f>
        <v>0</v>
      </c>
      <c r="P3" s="8">
        <v>746</v>
      </c>
      <c r="Q3" s="8"/>
      <c r="R3" s="8">
        <v>244</v>
      </c>
      <c r="S3" s="8"/>
      <c r="T3" s="8"/>
      <c r="U3" s="8"/>
      <c r="V3" s="8"/>
      <c r="W3" s="8">
        <v>663</v>
      </c>
      <c r="X3" s="137" t="s">
        <v>24</v>
      </c>
      <c r="Y3" s="137">
        <f t="shared" ref="Y3:Y15" si="6">IF(X3="tak",$C3*$B3,0)</f>
        <v>0</v>
      </c>
      <c r="Z3" s="137" t="s">
        <v>24</v>
      </c>
      <c r="AA3" s="137">
        <f t="shared" ref="AA3:AA15" si="7">IF(Z3="tak",$C3*$B3,0)</f>
        <v>0</v>
      </c>
      <c r="AB3" s="9" t="s">
        <v>24</v>
      </c>
      <c r="AC3" s="9">
        <f t="shared" ref="AC3:AC19" si="8">IF($AB3="tak",$C3*$B3,0)</f>
        <v>0</v>
      </c>
      <c r="AD3" s="9" t="s">
        <v>24</v>
      </c>
      <c r="AE3" s="9">
        <f t="shared" ref="AE3:AE18" si="9">IF(AD3="tak",1.5*$B3,0)</f>
        <v>0</v>
      </c>
      <c r="AF3" s="9">
        <v>22</v>
      </c>
      <c r="AG3" s="9">
        <v>2</v>
      </c>
      <c r="AH3" s="11">
        <v>0</v>
      </c>
      <c r="AI3" s="11">
        <f>B3</f>
        <v>1128</v>
      </c>
      <c r="AJ3" s="12">
        <f t="shared" ref="AJ3:AJ19" si="10">(IF($F3="tak",IF($E3="bitumiczna",$D3*$B3,($B3*$C3-$G3)),0))</f>
        <v>0</v>
      </c>
      <c r="AK3" s="12">
        <f t="shared" ref="AK3:AK19" si="11">(IF($H3="tak",$B3*$D3,0))</f>
        <v>0</v>
      </c>
      <c r="AL3" s="12">
        <f t="shared" ref="AL3:AL19" si="12">(IF($J3="tak",$B3*$D3,0))</f>
        <v>0</v>
      </c>
      <c r="AM3" s="12">
        <f t="shared" ref="AM3:AM18" si="13">AI3*N3</f>
        <v>564</v>
      </c>
      <c r="AN3" s="9" t="s">
        <v>24</v>
      </c>
      <c r="AO3" s="9">
        <f t="shared" ref="AO3:AO18" si="14">IF(AN3="tak",$C3*$B3,0)</f>
        <v>0</v>
      </c>
      <c r="AP3" s="9" t="s">
        <v>24</v>
      </c>
      <c r="AQ3" s="9">
        <f t="shared" ref="AQ3:AQ18" si="15">IF(AP3="tak",$C3*$B3,0)</f>
        <v>0</v>
      </c>
      <c r="AR3" s="110">
        <v>2</v>
      </c>
      <c r="AS3" s="110">
        <v>942</v>
      </c>
      <c r="AT3" s="110">
        <f t="shared" ref="AT3:AT18" si="16">AR3*AS3</f>
        <v>1884</v>
      </c>
      <c r="AU3" s="110">
        <v>0</v>
      </c>
      <c r="AV3" s="110"/>
      <c r="AW3" s="110">
        <v>0</v>
      </c>
      <c r="AX3" s="110">
        <v>0</v>
      </c>
    </row>
    <row r="4" spans="1:367" s="79" customFormat="1" ht="15" customHeight="1" x14ac:dyDescent="0.25">
      <c r="A4" s="54" t="s">
        <v>101</v>
      </c>
      <c r="B4" s="14">
        <v>100</v>
      </c>
      <c r="C4" s="14">
        <v>5</v>
      </c>
      <c r="D4" s="14"/>
      <c r="E4" s="14" t="s">
        <v>158</v>
      </c>
      <c r="F4" s="15" t="s">
        <v>25</v>
      </c>
      <c r="G4" s="15">
        <f t="shared" si="0"/>
        <v>360</v>
      </c>
      <c r="H4" s="15" t="s">
        <v>24</v>
      </c>
      <c r="I4" s="15">
        <f t="shared" si="1"/>
        <v>0</v>
      </c>
      <c r="J4" s="15" t="s">
        <v>24</v>
      </c>
      <c r="K4" s="15">
        <f t="shared" si="2"/>
        <v>0</v>
      </c>
      <c r="L4" s="15" t="s">
        <v>24</v>
      </c>
      <c r="M4" s="15">
        <f t="shared" si="3"/>
        <v>0</v>
      </c>
      <c r="N4" s="16">
        <f t="shared" si="4"/>
        <v>1</v>
      </c>
      <c r="O4" s="16">
        <f t="shared" si="5"/>
        <v>72</v>
      </c>
      <c r="P4" s="16">
        <v>72</v>
      </c>
      <c r="Q4" s="16"/>
      <c r="R4" s="16">
        <v>0</v>
      </c>
      <c r="S4" s="16"/>
      <c r="T4" s="16"/>
      <c r="U4" s="16"/>
      <c r="V4" s="16"/>
      <c r="W4" s="16">
        <v>0</v>
      </c>
      <c r="X4" s="135" t="s">
        <v>24</v>
      </c>
      <c r="Y4" s="135">
        <f t="shared" si="6"/>
        <v>0</v>
      </c>
      <c r="Z4" s="135" t="s">
        <v>24</v>
      </c>
      <c r="AA4" s="135">
        <f t="shared" si="7"/>
        <v>0</v>
      </c>
      <c r="AB4" s="34" t="s">
        <v>25</v>
      </c>
      <c r="AC4" s="34">
        <f t="shared" si="8"/>
        <v>500</v>
      </c>
      <c r="AD4" s="34" t="s">
        <v>24</v>
      </c>
      <c r="AE4" s="34">
        <f t="shared" si="9"/>
        <v>0</v>
      </c>
      <c r="AF4" s="34">
        <v>2</v>
      </c>
      <c r="AG4" s="34">
        <v>0</v>
      </c>
      <c r="AH4" s="35">
        <v>0</v>
      </c>
      <c r="AI4" s="35">
        <f t="shared" ref="AI4:AI16" si="17">B4-P4-R4</f>
        <v>28</v>
      </c>
      <c r="AJ4" s="36">
        <f t="shared" si="10"/>
        <v>140</v>
      </c>
      <c r="AK4" s="36">
        <f t="shared" si="11"/>
        <v>0</v>
      </c>
      <c r="AL4" s="36">
        <f t="shared" si="12"/>
        <v>0</v>
      </c>
      <c r="AM4" s="36">
        <f t="shared" si="13"/>
        <v>28</v>
      </c>
      <c r="AN4" s="34" t="s">
        <v>24</v>
      </c>
      <c r="AO4" s="34">
        <f t="shared" si="14"/>
        <v>0</v>
      </c>
      <c r="AP4" s="34" t="s">
        <v>24</v>
      </c>
      <c r="AQ4" s="34">
        <f t="shared" si="15"/>
        <v>0</v>
      </c>
      <c r="AR4" s="109">
        <v>0</v>
      </c>
      <c r="AS4" s="109">
        <v>0</v>
      </c>
      <c r="AT4" s="109">
        <f t="shared" si="16"/>
        <v>0</v>
      </c>
      <c r="AU4" s="109">
        <v>0</v>
      </c>
      <c r="AV4" s="109"/>
      <c r="AW4" s="109">
        <v>0</v>
      </c>
      <c r="AX4" s="109">
        <v>0</v>
      </c>
    </row>
    <row r="5" spans="1:367" s="74" customFormat="1" ht="15" customHeight="1" x14ac:dyDescent="0.25">
      <c r="A5" s="40" t="s">
        <v>102</v>
      </c>
      <c r="B5" s="18">
        <v>218</v>
      </c>
      <c r="C5" s="18">
        <v>4</v>
      </c>
      <c r="D5" s="18"/>
      <c r="E5" s="18" t="s">
        <v>158</v>
      </c>
      <c r="F5" s="19" t="s">
        <v>25</v>
      </c>
      <c r="G5" s="19">
        <f t="shared" si="0"/>
        <v>872</v>
      </c>
      <c r="H5" s="19" t="s">
        <v>24</v>
      </c>
      <c r="I5" s="19">
        <f t="shared" si="1"/>
        <v>0</v>
      </c>
      <c r="J5" s="19" t="s">
        <v>24</v>
      </c>
      <c r="K5" s="19">
        <f t="shared" si="2"/>
        <v>0</v>
      </c>
      <c r="L5" s="19" t="s">
        <v>24</v>
      </c>
      <c r="M5" s="19">
        <f t="shared" si="3"/>
        <v>0</v>
      </c>
      <c r="N5" s="20">
        <f t="shared" si="4"/>
        <v>1</v>
      </c>
      <c r="O5" s="20">
        <f t="shared" si="5"/>
        <v>218</v>
      </c>
      <c r="P5" s="20">
        <v>218</v>
      </c>
      <c r="Q5" s="20"/>
      <c r="R5" s="20">
        <v>0</v>
      </c>
      <c r="S5" s="20"/>
      <c r="T5" s="20"/>
      <c r="U5" s="20"/>
      <c r="V5" s="20"/>
      <c r="W5" s="20">
        <v>159</v>
      </c>
      <c r="X5" s="136" t="s">
        <v>24</v>
      </c>
      <c r="Y5" s="136">
        <f t="shared" si="6"/>
        <v>0</v>
      </c>
      <c r="Z5" s="136" t="s">
        <v>24</v>
      </c>
      <c r="AA5" s="136">
        <f t="shared" si="7"/>
        <v>0</v>
      </c>
      <c r="AB5" s="10" t="s">
        <v>25</v>
      </c>
      <c r="AC5" s="10">
        <f t="shared" si="8"/>
        <v>872</v>
      </c>
      <c r="AD5" s="10" t="s">
        <v>24</v>
      </c>
      <c r="AE5" s="10">
        <f t="shared" si="9"/>
        <v>0</v>
      </c>
      <c r="AF5" s="10">
        <v>2</v>
      </c>
      <c r="AG5" s="10">
        <v>0</v>
      </c>
      <c r="AH5" s="21">
        <v>0</v>
      </c>
      <c r="AI5" s="21">
        <f t="shared" si="17"/>
        <v>0</v>
      </c>
      <c r="AJ5" s="22">
        <f t="shared" si="10"/>
        <v>0</v>
      </c>
      <c r="AK5" s="22">
        <f t="shared" si="11"/>
        <v>0</v>
      </c>
      <c r="AL5" s="22">
        <f t="shared" si="12"/>
        <v>0</v>
      </c>
      <c r="AM5" s="22">
        <f t="shared" si="13"/>
        <v>0</v>
      </c>
      <c r="AN5" s="10" t="s">
        <v>24</v>
      </c>
      <c r="AO5" s="10">
        <f t="shared" si="14"/>
        <v>0</v>
      </c>
      <c r="AP5" s="10" t="s">
        <v>24</v>
      </c>
      <c r="AQ5" s="10">
        <f t="shared" si="15"/>
        <v>0</v>
      </c>
      <c r="AR5" s="107">
        <v>0</v>
      </c>
      <c r="AS5" s="107">
        <v>0</v>
      </c>
      <c r="AT5" s="107">
        <f t="shared" si="16"/>
        <v>0</v>
      </c>
      <c r="AU5" s="107">
        <v>0</v>
      </c>
      <c r="AV5" s="107"/>
      <c r="AW5" s="107">
        <v>0</v>
      </c>
      <c r="AX5" s="107">
        <v>0</v>
      </c>
    </row>
    <row r="6" spans="1:367" s="74" customFormat="1" ht="15" customHeight="1" x14ac:dyDescent="0.25">
      <c r="A6" s="40" t="s">
        <v>103</v>
      </c>
      <c r="B6" s="18">
        <v>311</v>
      </c>
      <c r="C6" s="18">
        <v>4.5</v>
      </c>
      <c r="D6" s="18"/>
      <c r="E6" s="18" t="s">
        <v>158</v>
      </c>
      <c r="F6" s="19" t="s">
        <v>25</v>
      </c>
      <c r="G6" s="19">
        <f t="shared" si="0"/>
        <v>1201.5</v>
      </c>
      <c r="H6" s="19" t="s">
        <v>24</v>
      </c>
      <c r="I6" s="19">
        <f t="shared" si="1"/>
        <v>0</v>
      </c>
      <c r="J6" s="19" t="s">
        <v>24</v>
      </c>
      <c r="K6" s="19">
        <f t="shared" si="2"/>
        <v>0</v>
      </c>
      <c r="L6" s="19" t="s">
        <v>24</v>
      </c>
      <c r="M6" s="19">
        <f t="shared" si="3"/>
        <v>0</v>
      </c>
      <c r="N6" s="20">
        <f t="shared" si="4"/>
        <v>0.5</v>
      </c>
      <c r="O6" s="20">
        <f t="shared" si="5"/>
        <v>133.5</v>
      </c>
      <c r="P6" s="20">
        <v>267</v>
      </c>
      <c r="Q6" s="20"/>
      <c r="R6" s="20">
        <v>0</v>
      </c>
      <c r="S6" s="20"/>
      <c r="T6" s="20"/>
      <c r="U6" s="20"/>
      <c r="V6" s="20"/>
      <c r="W6" s="20">
        <v>62</v>
      </c>
      <c r="X6" s="136" t="s">
        <v>24</v>
      </c>
      <c r="Y6" s="136">
        <f t="shared" si="6"/>
        <v>0</v>
      </c>
      <c r="Z6" s="136" t="s">
        <v>24</v>
      </c>
      <c r="AA6" s="136">
        <f t="shared" si="7"/>
        <v>0</v>
      </c>
      <c r="AB6" s="10" t="s">
        <v>25</v>
      </c>
      <c r="AC6" s="10">
        <f t="shared" si="8"/>
        <v>1399.5</v>
      </c>
      <c r="AD6" s="10" t="s">
        <v>25</v>
      </c>
      <c r="AE6" s="10">
        <f t="shared" si="9"/>
        <v>466.5</v>
      </c>
      <c r="AF6" s="10">
        <v>6</v>
      </c>
      <c r="AG6" s="10">
        <v>1</v>
      </c>
      <c r="AH6" s="21">
        <v>161</v>
      </c>
      <c r="AI6" s="21">
        <f t="shared" si="17"/>
        <v>44</v>
      </c>
      <c r="AJ6" s="22">
        <f t="shared" si="10"/>
        <v>198</v>
      </c>
      <c r="AK6" s="22">
        <f t="shared" si="11"/>
        <v>0</v>
      </c>
      <c r="AL6" s="22">
        <f t="shared" si="12"/>
        <v>0</v>
      </c>
      <c r="AM6" s="22">
        <f t="shared" si="13"/>
        <v>22</v>
      </c>
      <c r="AN6" s="10" t="s">
        <v>24</v>
      </c>
      <c r="AO6" s="10">
        <f t="shared" si="14"/>
        <v>0</v>
      </c>
      <c r="AP6" s="10" t="s">
        <v>24</v>
      </c>
      <c r="AQ6" s="10">
        <f t="shared" si="15"/>
        <v>0</v>
      </c>
      <c r="AR6" s="107">
        <v>0</v>
      </c>
      <c r="AS6" s="107">
        <v>0</v>
      </c>
      <c r="AT6" s="107">
        <f t="shared" si="16"/>
        <v>0</v>
      </c>
      <c r="AU6" s="107">
        <v>0</v>
      </c>
      <c r="AV6" s="107"/>
      <c r="AW6" s="107">
        <v>0</v>
      </c>
      <c r="AX6" s="107">
        <v>0</v>
      </c>
    </row>
    <row r="7" spans="1:367" s="74" customFormat="1" ht="15" customHeight="1" x14ac:dyDescent="0.25">
      <c r="A7" s="40" t="s">
        <v>104</v>
      </c>
      <c r="B7" s="18">
        <v>254</v>
      </c>
      <c r="C7" s="18">
        <v>4</v>
      </c>
      <c r="D7" s="18"/>
      <c r="E7" s="18" t="s">
        <v>158</v>
      </c>
      <c r="F7" s="19" t="s">
        <v>25</v>
      </c>
      <c r="G7" s="19">
        <f t="shared" si="0"/>
        <v>0</v>
      </c>
      <c r="H7" s="19" t="s">
        <v>24</v>
      </c>
      <c r="I7" s="19">
        <f t="shared" si="1"/>
        <v>0</v>
      </c>
      <c r="J7" s="19" t="s">
        <v>24</v>
      </c>
      <c r="K7" s="19">
        <f t="shared" si="2"/>
        <v>0</v>
      </c>
      <c r="L7" s="19" t="s">
        <v>24</v>
      </c>
      <c r="M7" s="19">
        <f t="shared" si="3"/>
        <v>0</v>
      </c>
      <c r="N7" s="20">
        <f t="shared" si="4"/>
        <v>1</v>
      </c>
      <c r="O7" s="20">
        <f t="shared" si="5"/>
        <v>0</v>
      </c>
      <c r="P7" s="20">
        <v>0</v>
      </c>
      <c r="Q7" s="20"/>
      <c r="R7" s="20">
        <v>0</v>
      </c>
      <c r="S7" s="20"/>
      <c r="T7" s="20"/>
      <c r="U7" s="20"/>
      <c r="V7" s="20"/>
      <c r="W7" s="20">
        <v>0</v>
      </c>
      <c r="X7" s="136" t="s">
        <v>24</v>
      </c>
      <c r="Y7" s="136">
        <f t="shared" si="6"/>
        <v>0</v>
      </c>
      <c r="Z7" s="136" t="s">
        <v>24</v>
      </c>
      <c r="AA7" s="136">
        <f t="shared" si="7"/>
        <v>0</v>
      </c>
      <c r="AB7" s="10" t="s">
        <v>25</v>
      </c>
      <c r="AC7" s="10">
        <f t="shared" si="8"/>
        <v>1016</v>
      </c>
      <c r="AD7" s="10" t="s">
        <v>24</v>
      </c>
      <c r="AE7" s="10">
        <f t="shared" si="9"/>
        <v>0</v>
      </c>
      <c r="AF7" s="10">
        <v>1</v>
      </c>
      <c r="AG7" s="10">
        <v>0</v>
      </c>
      <c r="AH7" s="21">
        <v>0</v>
      </c>
      <c r="AI7" s="21">
        <f t="shared" si="17"/>
        <v>254</v>
      </c>
      <c r="AJ7" s="22">
        <f t="shared" si="10"/>
        <v>1016</v>
      </c>
      <c r="AK7" s="22">
        <f t="shared" si="11"/>
        <v>0</v>
      </c>
      <c r="AL7" s="22">
        <f t="shared" si="12"/>
        <v>0</v>
      </c>
      <c r="AM7" s="22">
        <f t="shared" si="13"/>
        <v>254</v>
      </c>
      <c r="AN7" s="10" t="s">
        <v>24</v>
      </c>
      <c r="AO7" s="10">
        <f t="shared" si="14"/>
        <v>0</v>
      </c>
      <c r="AP7" s="10" t="s">
        <v>24</v>
      </c>
      <c r="AQ7" s="10">
        <f t="shared" si="15"/>
        <v>0</v>
      </c>
      <c r="AR7" s="107">
        <v>0</v>
      </c>
      <c r="AS7" s="107">
        <v>0</v>
      </c>
      <c r="AT7" s="107">
        <f t="shared" si="16"/>
        <v>0</v>
      </c>
      <c r="AU7" s="107">
        <v>0</v>
      </c>
      <c r="AV7" s="107"/>
      <c r="AW7" s="107">
        <v>0</v>
      </c>
      <c r="AX7" s="107">
        <v>0</v>
      </c>
    </row>
    <row r="8" spans="1:367" s="79" customFormat="1" ht="15" customHeight="1" x14ac:dyDescent="0.25">
      <c r="A8" s="54" t="s">
        <v>105</v>
      </c>
      <c r="B8" s="14">
        <v>66</v>
      </c>
      <c r="C8" s="14">
        <v>4.5</v>
      </c>
      <c r="D8" s="14"/>
      <c r="E8" s="14" t="s">
        <v>158</v>
      </c>
      <c r="F8" s="15" t="s">
        <v>25</v>
      </c>
      <c r="G8" s="15">
        <f t="shared" si="0"/>
        <v>297</v>
      </c>
      <c r="H8" s="15" t="s">
        <v>24</v>
      </c>
      <c r="I8" s="15">
        <f t="shared" si="1"/>
        <v>0</v>
      </c>
      <c r="J8" s="15" t="s">
        <v>24</v>
      </c>
      <c r="K8" s="15">
        <f t="shared" si="2"/>
        <v>0</v>
      </c>
      <c r="L8" s="15" t="s">
        <v>24</v>
      </c>
      <c r="M8" s="15">
        <f t="shared" si="3"/>
        <v>0</v>
      </c>
      <c r="N8" s="16">
        <f t="shared" si="4"/>
        <v>0.5</v>
      </c>
      <c r="O8" s="16">
        <f t="shared" si="5"/>
        <v>33</v>
      </c>
      <c r="P8" s="16">
        <v>66</v>
      </c>
      <c r="Q8" s="16"/>
      <c r="R8" s="16">
        <v>0</v>
      </c>
      <c r="S8" s="16"/>
      <c r="T8" s="16"/>
      <c r="U8" s="16"/>
      <c r="V8" s="16"/>
      <c r="W8" s="16">
        <v>0</v>
      </c>
      <c r="X8" s="135" t="s">
        <v>24</v>
      </c>
      <c r="Y8" s="135">
        <f t="shared" si="6"/>
        <v>0</v>
      </c>
      <c r="Z8" s="135" t="s">
        <v>24</v>
      </c>
      <c r="AA8" s="135">
        <f t="shared" si="7"/>
        <v>0</v>
      </c>
      <c r="AB8" s="34" t="s">
        <v>25</v>
      </c>
      <c r="AC8" s="34">
        <f t="shared" si="8"/>
        <v>297</v>
      </c>
      <c r="AD8" s="34" t="s">
        <v>25</v>
      </c>
      <c r="AE8" s="34">
        <f t="shared" si="9"/>
        <v>99</v>
      </c>
      <c r="AF8" s="34">
        <v>2</v>
      </c>
      <c r="AG8" s="34">
        <v>0</v>
      </c>
      <c r="AH8" s="35">
        <v>0</v>
      </c>
      <c r="AI8" s="35">
        <f t="shared" si="17"/>
        <v>0</v>
      </c>
      <c r="AJ8" s="36">
        <f t="shared" si="10"/>
        <v>0</v>
      </c>
      <c r="AK8" s="36">
        <f t="shared" si="11"/>
        <v>0</v>
      </c>
      <c r="AL8" s="36">
        <f t="shared" si="12"/>
        <v>0</v>
      </c>
      <c r="AM8" s="36">
        <f t="shared" si="13"/>
        <v>0</v>
      </c>
      <c r="AN8" s="34" t="s">
        <v>24</v>
      </c>
      <c r="AO8" s="34">
        <f t="shared" si="14"/>
        <v>0</v>
      </c>
      <c r="AP8" s="34" t="s">
        <v>24</v>
      </c>
      <c r="AQ8" s="34">
        <f t="shared" si="15"/>
        <v>0</v>
      </c>
      <c r="AR8" s="109">
        <v>0</v>
      </c>
      <c r="AS8" s="109">
        <v>0</v>
      </c>
      <c r="AT8" s="109">
        <f t="shared" si="16"/>
        <v>0</v>
      </c>
      <c r="AU8" s="109">
        <v>0</v>
      </c>
      <c r="AV8" s="109"/>
      <c r="AW8" s="109">
        <v>0</v>
      </c>
      <c r="AX8" s="109">
        <v>0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</row>
    <row r="9" spans="1:367" s="74" customFormat="1" ht="15" customHeight="1" x14ac:dyDescent="0.25">
      <c r="A9" s="40" t="s">
        <v>106</v>
      </c>
      <c r="B9" s="18">
        <v>284</v>
      </c>
      <c r="C9" s="18">
        <v>4.5</v>
      </c>
      <c r="D9" s="18"/>
      <c r="E9" s="18" t="s">
        <v>158</v>
      </c>
      <c r="F9" s="19" t="s">
        <v>25</v>
      </c>
      <c r="G9" s="19">
        <f t="shared" si="0"/>
        <v>1278</v>
      </c>
      <c r="H9" s="19" t="s">
        <v>24</v>
      </c>
      <c r="I9" s="19">
        <f t="shared" si="1"/>
        <v>0</v>
      </c>
      <c r="J9" s="19" t="s">
        <v>24</v>
      </c>
      <c r="K9" s="19">
        <f t="shared" si="2"/>
        <v>0</v>
      </c>
      <c r="L9" s="19" t="s">
        <v>24</v>
      </c>
      <c r="M9" s="19">
        <f t="shared" si="3"/>
        <v>0</v>
      </c>
      <c r="N9" s="20">
        <f t="shared" si="4"/>
        <v>0.5</v>
      </c>
      <c r="O9" s="20">
        <f t="shared" si="5"/>
        <v>142</v>
      </c>
      <c r="P9" s="20">
        <v>284</v>
      </c>
      <c r="Q9" s="20"/>
      <c r="R9" s="20">
        <v>0</v>
      </c>
      <c r="S9" s="20"/>
      <c r="T9" s="20"/>
      <c r="U9" s="20"/>
      <c r="V9" s="20"/>
      <c r="W9" s="20">
        <v>478</v>
      </c>
      <c r="X9" s="136" t="s">
        <v>24</v>
      </c>
      <c r="Y9" s="136">
        <f t="shared" si="6"/>
        <v>0</v>
      </c>
      <c r="Z9" s="136" t="s">
        <v>24</v>
      </c>
      <c r="AA9" s="136">
        <f t="shared" si="7"/>
        <v>0</v>
      </c>
      <c r="AB9" s="10" t="s">
        <v>25</v>
      </c>
      <c r="AC9" s="10">
        <f t="shared" si="8"/>
        <v>1278</v>
      </c>
      <c r="AD9" s="10" t="s">
        <v>25</v>
      </c>
      <c r="AE9" s="10">
        <f t="shared" si="9"/>
        <v>426</v>
      </c>
      <c r="AF9" s="10">
        <v>5</v>
      </c>
      <c r="AG9" s="10">
        <v>6</v>
      </c>
      <c r="AH9" s="21">
        <v>0</v>
      </c>
      <c r="AI9" s="21">
        <f t="shared" si="17"/>
        <v>0</v>
      </c>
      <c r="AJ9" s="22">
        <f t="shared" si="10"/>
        <v>0</v>
      </c>
      <c r="AK9" s="22">
        <f t="shared" si="11"/>
        <v>0</v>
      </c>
      <c r="AL9" s="22">
        <f t="shared" si="12"/>
        <v>0</v>
      </c>
      <c r="AM9" s="22">
        <f t="shared" si="13"/>
        <v>0</v>
      </c>
      <c r="AN9" s="10" t="s">
        <v>24</v>
      </c>
      <c r="AO9" s="10">
        <f t="shared" si="14"/>
        <v>0</v>
      </c>
      <c r="AP9" s="10" t="s">
        <v>24</v>
      </c>
      <c r="AQ9" s="10">
        <f t="shared" si="15"/>
        <v>0</v>
      </c>
      <c r="AR9" s="107">
        <v>0</v>
      </c>
      <c r="AS9" s="107">
        <v>0</v>
      </c>
      <c r="AT9" s="107">
        <f t="shared" si="16"/>
        <v>0</v>
      </c>
      <c r="AU9" s="107">
        <v>0</v>
      </c>
      <c r="AV9" s="107"/>
      <c r="AW9" s="107">
        <v>0</v>
      </c>
      <c r="AX9" s="107">
        <v>0</v>
      </c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</row>
    <row r="10" spans="1:367" s="74" customFormat="1" ht="15" customHeight="1" x14ac:dyDescent="0.25">
      <c r="A10" s="40" t="s">
        <v>107</v>
      </c>
      <c r="B10" s="18">
        <v>463</v>
      </c>
      <c r="C10" s="18">
        <v>4.5</v>
      </c>
      <c r="D10" s="18"/>
      <c r="E10" s="18" t="s">
        <v>158</v>
      </c>
      <c r="F10" s="19" t="s">
        <v>25</v>
      </c>
      <c r="G10" s="19">
        <f t="shared" si="0"/>
        <v>1867.5</v>
      </c>
      <c r="H10" s="19" t="s">
        <v>24</v>
      </c>
      <c r="I10" s="19">
        <f t="shared" si="1"/>
        <v>0</v>
      </c>
      <c r="J10" s="19" t="s">
        <v>24</v>
      </c>
      <c r="K10" s="19">
        <f t="shared" si="2"/>
        <v>0</v>
      </c>
      <c r="L10" s="19" t="s">
        <v>24</v>
      </c>
      <c r="M10" s="19">
        <f t="shared" si="3"/>
        <v>0</v>
      </c>
      <c r="N10" s="20">
        <f t="shared" si="4"/>
        <v>0.5</v>
      </c>
      <c r="O10" s="20">
        <f t="shared" si="5"/>
        <v>207.5</v>
      </c>
      <c r="P10" s="20">
        <v>415</v>
      </c>
      <c r="Q10" s="20"/>
      <c r="R10" s="20">
        <v>0</v>
      </c>
      <c r="S10" s="20"/>
      <c r="T10" s="20"/>
      <c r="U10" s="20"/>
      <c r="V10" s="20"/>
      <c r="W10" s="20">
        <v>215</v>
      </c>
      <c r="X10" s="136" t="s">
        <v>24</v>
      </c>
      <c r="Y10" s="136">
        <f t="shared" si="6"/>
        <v>0</v>
      </c>
      <c r="Z10" s="136" t="s">
        <v>24</v>
      </c>
      <c r="AA10" s="136">
        <f t="shared" si="7"/>
        <v>0</v>
      </c>
      <c r="AB10" s="10" t="s">
        <v>25</v>
      </c>
      <c r="AC10" s="10">
        <f t="shared" si="8"/>
        <v>2083.5</v>
      </c>
      <c r="AD10" s="10" t="s">
        <v>25</v>
      </c>
      <c r="AE10" s="10">
        <f t="shared" si="9"/>
        <v>694.5</v>
      </c>
      <c r="AF10" s="10">
        <v>14</v>
      </c>
      <c r="AG10" s="10">
        <v>4</v>
      </c>
      <c r="AH10" s="21">
        <v>0</v>
      </c>
      <c r="AI10" s="21">
        <f t="shared" si="17"/>
        <v>48</v>
      </c>
      <c r="AJ10" s="22">
        <f t="shared" si="10"/>
        <v>216</v>
      </c>
      <c r="AK10" s="22">
        <f t="shared" si="11"/>
        <v>0</v>
      </c>
      <c r="AL10" s="22">
        <f t="shared" si="12"/>
        <v>0</v>
      </c>
      <c r="AM10" s="22">
        <f t="shared" si="13"/>
        <v>24</v>
      </c>
      <c r="AN10" s="10" t="s">
        <v>24</v>
      </c>
      <c r="AO10" s="10">
        <f t="shared" si="14"/>
        <v>0</v>
      </c>
      <c r="AP10" s="10" t="s">
        <v>24</v>
      </c>
      <c r="AQ10" s="10">
        <f t="shared" si="15"/>
        <v>0</v>
      </c>
      <c r="AR10" s="107">
        <v>0</v>
      </c>
      <c r="AS10" s="107">
        <v>0</v>
      </c>
      <c r="AT10" s="107">
        <f t="shared" si="16"/>
        <v>0</v>
      </c>
      <c r="AU10" s="107">
        <v>0</v>
      </c>
      <c r="AV10" s="107"/>
      <c r="AW10" s="107">
        <v>0</v>
      </c>
      <c r="AX10" s="107">
        <v>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</row>
    <row r="11" spans="1:367" s="74" customFormat="1" ht="15" customHeight="1" x14ac:dyDescent="0.25">
      <c r="A11" s="40" t="s">
        <v>107</v>
      </c>
      <c r="B11" s="18">
        <v>306</v>
      </c>
      <c r="C11" s="18">
        <v>4.5</v>
      </c>
      <c r="D11" s="18"/>
      <c r="E11" s="18" t="s">
        <v>158</v>
      </c>
      <c r="F11" s="19" t="s">
        <v>25</v>
      </c>
      <c r="G11" s="19">
        <f t="shared" si="0"/>
        <v>1377</v>
      </c>
      <c r="H11" s="19" t="s">
        <v>24</v>
      </c>
      <c r="I11" s="19">
        <f t="shared" si="1"/>
        <v>0</v>
      </c>
      <c r="J11" s="19" t="s">
        <v>24</v>
      </c>
      <c r="K11" s="19">
        <f t="shared" si="2"/>
        <v>0</v>
      </c>
      <c r="L11" s="19" t="s">
        <v>24</v>
      </c>
      <c r="M11" s="19">
        <f t="shared" si="3"/>
        <v>0</v>
      </c>
      <c r="N11" s="20">
        <f t="shared" si="4"/>
        <v>1</v>
      </c>
      <c r="O11" s="20">
        <f t="shared" si="5"/>
        <v>306</v>
      </c>
      <c r="P11" s="20">
        <v>306</v>
      </c>
      <c r="Q11" s="20"/>
      <c r="R11" s="20">
        <v>0</v>
      </c>
      <c r="S11" s="20"/>
      <c r="T11" s="20"/>
      <c r="U11" s="20"/>
      <c r="V11" s="20"/>
      <c r="W11" s="20">
        <v>128</v>
      </c>
      <c r="X11" s="136" t="s">
        <v>24</v>
      </c>
      <c r="Y11" s="136">
        <f t="shared" si="6"/>
        <v>0</v>
      </c>
      <c r="Z11" s="136" t="s">
        <v>24</v>
      </c>
      <c r="AA11" s="136">
        <f t="shared" si="7"/>
        <v>0</v>
      </c>
      <c r="AB11" s="10" t="s">
        <v>25</v>
      </c>
      <c r="AC11" s="10">
        <f t="shared" si="8"/>
        <v>1377</v>
      </c>
      <c r="AD11" s="10" t="s">
        <v>24</v>
      </c>
      <c r="AE11" s="10">
        <f t="shared" si="9"/>
        <v>0</v>
      </c>
      <c r="AF11" s="10">
        <v>7</v>
      </c>
      <c r="AG11" s="10">
        <v>3</v>
      </c>
      <c r="AH11" s="21">
        <v>0</v>
      </c>
      <c r="AI11" s="21">
        <f t="shared" si="17"/>
        <v>0</v>
      </c>
      <c r="AJ11" s="22">
        <f t="shared" si="10"/>
        <v>0</v>
      </c>
      <c r="AK11" s="22">
        <f t="shared" si="11"/>
        <v>0</v>
      </c>
      <c r="AL11" s="22">
        <f t="shared" si="12"/>
        <v>0</v>
      </c>
      <c r="AM11" s="22">
        <f t="shared" si="13"/>
        <v>0</v>
      </c>
      <c r="AN11" s="10" t="s">
        <v>24</v>
      </c>
      <c r="AO11" s="10">
        <f t="shared" si="14"/>
        <v>0</v>
      </c>
      <c r="AP11" s="10" t="s">
        <v>24</v>
      </c>
      <c r="AQ11" s="10">
        <f t="shared" si="15"/>
        <v>0</v>
      </c>
      <c r="AR11" s="107">
        <v>0</v>
      </c>
      <c r="AS11" s="107">
        <v>0</v>
      </c>
      <c r="AT11" s="107">
        <f t="shared" si="16"/>
        <v>0</v>
      </c>
      <c r="AU11" s="107">
        <v>0</v>
      </c>
      <c r="AV11" s="107"/>
      <c r="AW11" s="107">
        <v>0</v>
      </c>
      <c r="AX11" s="107">
        <v>0</v>
      </c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</row>
    <row r="12" spans="1:367" s="74" customFormat="1" ht="15" customHeight="1" x14ac:dyDescent="0.25">
      <c r="A12" s="40" t="s">
        <v>108</v>
      </c>
      <c r="B12" s="18">
        <v>86</v>
      </c>
      <c r="C12" s="18">
        <v>4.5</v>
      </c>
      <c r="D12" s="18">
        <v>1.2</v>
      </c>
      <c r="E12" s="18" t="s">
        <v>159</v>
      </c>
      <c r="F12" s="19" t="s">
        <v>25</v>
      </c>
      <c r="G12" s="19">
        <f t="shared" si="0"/>
        <v>77.5</v>
      </c>
      <c r="H12" s="19" t="s">
        <v>24</v>
      </c>
      <c r="I12" s="19">
        <f t="shared" si="1"/>
        <v>77.5</v>
      </c>
      <c r="J12" s="19" t="s">
        <v>24</v>
      </c>
      <c r="K12" s="19">
        <f t="shared" si="2"/>
        <v>0</v>
      </c>
      <c r="L12" s="19" t="s">
        <v>24</v>
      </c>
      <c r="M12" s="19">
        <f t="shared" si="3"/>
        <v>0</v>
      </c>
      <c r="N12" s="20">
        <f t="shared" si="4"/>
        <v>0.5</v>
      </c>
      <c r="O12" s="20">
        <f t="shared" si="5"/>
        <v>15.5</v>
      </c>
      <c r="P12" s="20">
        <v>31</v>
      </c>
      <c r="Q12" s="20"/>
      <c r="R12" s="20">
        <v>0</v>
      </c>
      <c r="S12" s="20"/>
      <c r="T12" s="20"/>
      <c r="U12" s="20"/>
      <c r="V12" s="20"/>
      <c r="W12" s="20">
        <v>0</v>
      </c>
      <c r="X12" s="136" t="s">
        <v>24</v>
      </c>
      <c r="Y12" s="136">
        <f t="shared" si="6"/>
        <v>0</v>
      </c>
      <c r="Z12" s="136" t="s">
        <v>24</v>
      </c>
      <c r="AA12" s="136">
        <f t="shared" si="7"/>
        <v>0</v>
      </c>
      <c r="AB12" s="10" t="s">
        <v>25</v>
      </c>
      <c r="AC12" s="10">
        <f t="shared" si="8"/>
        <v>387</v>
      </c>
      <c r="AD12" s="10" t="s">
        <v>25</v>
      </c>
      <c r="AE12" s="10">
        <f t="shared" si="9"/>
        <v>129</v>
      </c>
      <c r="AF12" s="10">
        <v>1</v>
      </c>
      <c r="AG12" s="10">
        <v>0</v>
      </c>
      <c r="AH12" s="21">
        <v>0</v>
      </c>
      <c r="AI12" s="21">
        <f t="shared" si="17"/>
        <v>55</v>
      </c>
      <c r="AJ12" s="22">
        <f t="shared" si="10"/>
        <v>103.2</v>
      </c>
      <c r="AK12" s="22">
        <f t="shared" si="11"/>
        <v>0</v>
      </c>
      <c r="AL12" s="22">
        <f t="shared" si="12"/>
        <v>0</v>
      </c>
      <c r="AM12" s="22">
        <f t="shared" si="13"/>
        <v>27.5</v>
      </c>
      <c r="AN12" s="10" t="s">
        <v>24</v>
      </c>
      <c r="AO12" s="10">
        <f t="shared" si="14"/>
        <v>0</v>
      </c>
      <c r="AP12" s="10" t="s">
        <v>24</v>
      </c>
      <c r="AQ12" s="10">
        <f t="shared" si="15"/>
        <v>0</v>
      </c>
      <c r="AR12" s="107">
        <v>0</v>
      </c>
      <c r="AS12" s="107">
        <v>0</v>
      </c>
      <c r="AT12" s="107">
        <f t="shared" si="16"/>
        <v>0</v>
      </c>
      <c r="AU12" s="107">
        <v>0</v>
      </c>
      <c r="AV12" s="107"/>
      <c r="AW12" s="107">
        <v>0</v>
      </c>
      <c r="AX12" s="107">
        <v>0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</row>
    <row r="13" spans="1:367" s="74" customFormat="1" ht="15" customHeight="1" x14ac:dyDescent="0.25">
      <c r="A13" s="40" t="s">
        <v>109</v>
      </c>
      <c r="B13" s="18">
        <v>49</v>
      </c>
      <c r="C13" s="18">
        <v>4.5</v>
      </c>
      <c r="D13" s="18"/>
      <c r="E13" s="18" t="s">
        <v>158</v>
      </c>
      <c r="F13" s="19" t="s">
        <v>25</v>
      </c>
      <c r="G13" s="19">
        <f t="shared" si="0"/>
        <v>0</v>
      </c>
      <c r="H13" s="19" t="s">
        <v>24</v>
      </c>
      <c r="I13" s="19">
        <f t="shared" si="1"/>
        <v>0</v>
      </c>
      <c r="J13" s="19" t="s">
        <v>24</v>
      </c>
      <c r="K13" s="19">
        <f t="shared" si="2"/>
        <v>0</v>
      </c>
      <c r="L13" s="19" t="s">
        <v>24</v>
      </c>
      <c r="M13" s="19">
        <f t="shared" si="3"/>
        <v>0</v>
      </c>
      <c r="N13" s="20">
        <f t="shared" si="4"/>
        <v>0.5</v>
      </c>
      <c r="O13" s="20">
        <f t="shared" si="5"/>
        <v>0</v>
      </c>
      <c r="P13" s="20">
        <v>0</v>
      </c>
      <c r="Q13" s="20"/>
      <c r="R13" s="20">
        <v>0</v>
      </c>
      <c r="S13" s="20"/>
      <c r="T13" s="20"/>
      <c r="U13" s="20"/>
      <c r="V13" s="20"/>
      <c r="W13" s="20">
        <v>0</v>
      </c>
      <c r="X13" s="136" t="s">
        <v>24</v>
      </c>
      <c r="Y13" s="136">
        <f t="shared" si="6"/>
        <v>0</v>
      </c>
      <c r="Z13" s="136" t="s">
        <v>24</v>
      </c>
      <c r="AA13" s="136">
        <f t="shared" si="7"/>
        <v>0</v>
      </c>
      <c r="AB13" s="10" t="s">
        <v>25</v>
      </c>
      <c r="AC13" s="10">
        <f t="shared" si="8"/>
        <v>220.5</v>
      </c>
      <c r="AD13" s="10" t="s">
        <v>25</v>
      </c>
      <c r="AE13" s="10">
        <f t="shared" si="9"/>
        <v>73.5</v>
      </c>
      <c r="AF13" s="10">
        <v>0</v>
      </c>
      <c r="AG13" s="10">
        <v>0</v>
      </c>
      <c r="AH13" s="21">
        <v>0</v>
      </c>
      <c r="AI13" s="21">
        <f t="shared" si="17"/>
        <v>49</v>
      </c>
      <c r="AJ13" s="22">
        <f t="shared" si="10"/>
        <v>220.5</v>
      </c>
      <c r="AK13" s="22">
        <f t="shared" si="11"/>
        <v>0</v>
      </c>
      <c r="AL13" s="22">
        <f t="shared" si="12"/>
        <v>0</v>
      </c>
      <c r="AM13" s="22">
        <f t="shared" si="13"/>
        <v>24.5</v>
      </c>
      <c r="AN13" s="10" t="s">
        <v>24</v>
      </c>
      <c r="AO13" s="10">
        <f t="shared" si="14"/>
        <v>0</v>
      </c>
      <c r="AP13" s="10" t="s">
        <v>24</v>
      </c>
      <c r="AQ13" s="10">
        <f t="shared" si="15"/>
        <v>0</v>
      </c>
      <c r="AR13" s="107">
        <v>0</v>
      </c>
      <c r="AS13" s="107">
        <v>0</v>
      </c>
      <c r="AT13" s="107">
        <f t="shared" si="16"/>
        <v>0</v>
      </c>
      <c r="AU13" s="107">
        <v>0</v>
      </c>
      <c r="AV13" s="107"/>
      <c r="AW13" s="107">
        <v>0</v>
      </c>
      <c r="AX13" s="107">
        <v>0</v>
      </c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</row>
    <row r="14" spans="1:367" s="74" customFormat="1" ht="15" customHeight="1" x14ac:dyDescent="0.25">
      <c r="A14" s="40" t="s">
        <v>110</v>
      </c>
      <c r="B14" s="18">
        <v>60</v>
      </c>
      <c r="C14" s="18">
        <v>4.5</v>
      </c>
      <c r="D14" s="18"/>
      <c r="E14" s="18" t="s">
        <v>158</v>
      </c>
      <c r="F14" s="19" t="s">
        <v>25</v>
      </c>
      <c r="G14" s="19">
        <f t="shared" si="0"/>
        <v>189</v>
      </c>
      <c r="H14" s="19" t="s">
        <v>24</v>
      </c>
      <c r="I14" s="19">
        <f t="shared" si="1"/>
        <v>0</v>
      </c>
      <c r="J14" s="19" t="s">
        <v>24</v>
      </c>
      <c r="K14" s="19">
        <f t="shared" si="2"/>
        <v>0</v>
      </c>
      <c r="L14" s="19" t="s">
        <v>24</v>
      </c>
      <c r="M14" s="19">
        <f t="shared" si="3"/>
        <v>0</v>
      </c>
      <c r="N14" s="20">
        <f t="shared" si="4"/>
        <v>0.5</v>
      </c>
      <c r="O14" s="20">
        <f t="shared" si="5"/>
        <v>21</v>
      </c>
      <c r="P14" s="20">
        <v>42</v>
      </c>
      <c r="Q14" s="20"/>
      <c r="R14" s="20">
        <v>0</v>
      </c>
      <c r="S14" s="20"/>
      <c r="T14" s="20"/>
      <c r="U14" s="20"/>
      <c r="V14" s="20"/>
      <c r="W14" s="20">
        <v>0</v>
      </c>
      <c r="X14" s="136" t="s">
        <v>24</v>
      </c>
      <c r="Y14" s="136">
        <f t="shared" si="6"/>
        <v>0</v>
      </c>
      <c r="Z14" s="136" t="s">
        <v>24</v>
      </c>
      <c r="AA14" s="136">
        <f t="shared" si="7"/>
        <v>0</v>
      </c>
      <c r="AB14" s="10" t="s">
        <v>25</v>
      </c>
      <c r="AC14" s="10">
        <f t="shared" si="8"/>
        <v>270</v>
      </c>
      <c r="AD14" s="10" t="s">
        <v>25</v>
      </c>
      <c r="AE14" s="10">
        <f t="shared" si="9"/>
        <v>90</v>
      </c>
      <c r="AF14" s="10">
        <v>5</v>
      </c>
      <c r="AG14" s="10">
        <v>0</v>
      </c>
      <c r="AH14" s="21">
        <v>0</v>
      </c>
      <c r="AI14" s="21">
        <f t="shared" si="17"/>
        <v>18</v>
      </c>
      <c r="AJ14" s="22">
        <f t="shared" si="10"/>
        <v>81</v>
      </c>
      <c r="AK14" s="22">
        <f t="shared" si="11"/>
        <v>0</v>
      </c>
      <c r="AL14" s="22">
        <f t="shared" si="12"/>
        <v>0</v>
      </c>
      <c r="AM14" s="22">
        <f t="shared" si="13"/>
        <v>9</v>
      </c>
      <c r="AN14" s="10" t="s">
        <v>24</v>
      </c>
      <c r="AO14" s="10">
        <f t="shared" si="14"/>
        <v>0</v>
      </c>
      <c r="AP14" s="10" t="s">
        <v>24</v>
      </c>
      <c r="AQ14" s="10">
        <f t="shared" si="15"/>
        <v>0</v>
      </c>
      <c r="AR14" s="107">
        <v>0</v>
      </c>
      <c r="AS14" s="107">
        <v>0</v>
      </c>
      <c r="AT14" s="107">
        <f t="shared" si="16"/>
        <v>0</v>
      </c>
      <c r="AU14" s="107">
        <v>0</v>
      </c>
      <c r="AV14" s="107"/>
      <c r="AW14" s="107">
        <v>0</v>
      </c>
      <c r="AX14" s="107">
        <v>0</v>
      </c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</row>
    <row r="15" spans="1:367" s="74" customFormat="1" ht="15" customHeight="1" x14ac:dyDescent="0.25">
      <c r="A15" s="40" t="s">
        <v>110</v>
      </c>
      <c r="B15" s="18">
        <v>41</v>
      </c>
      <c r="C15" s="18">
        <v>4.5</v>
      </c>
      <c r="D15" s="18"/>
      <c r="E15" s="18" t="s">
        <v>158</v>
      </c>
      <c r="F15" s="19" t="s">
        <v>25</v>
      </c>
      <c r="G15" s="19">
        <f t="shared" si="0"/>
        <v>0</v>
      </c>
      <c r="H15" s="19" t="s">
        <v>24</v>
      </c>
      <c r="I15" s="19">
        <f t="shared" si="1"/>
        <v>0</v>
      </c>
      <c r="J15" s="19" t="s">
        <v>24</v>
      </c>
      <c r="K15" s="19">
        <f t="shared" si="2"/>
        <v>0</v>
      </c>
      <c r="L15" s="19" t="s">
        <v>24</v>
      </c>
      <c r="M15" s="19">
        <f t="shared" si="3"/>
        <v>0</v>
      </c>
      <c r="N15" s="20">
        <f t="shared" ref="N15" si="18">IF(AD15="tak",1*0.5,IF(AR15&gt;0,1*0.5,2*0.5))</f>
        <v>1</v>
      </c>
      <c r="O15" s="20">
        <f t="shared" ref="O15" si="19">N15*(B15-AI15)</f>
        <v>0</v>
      </c>
      <c r="P15" s="20">
        <v>0</v>
      </c>
      <c r="Q15" s="20"/>
      <c r="R15" s="20">
        <v>0</v>
      </c>
      <c r="S15" s="20"/>
      <c r="T15" s="20"/>
      <c r="U15" s="20"/>
      <c r="V15" s="20"/>
      <c r="W15" s="20">
        <v>0</v>
      </c>
      <c r="X15" s="136" t="s">
        <v>24</v>
      </c>
      <c r="Y15" s="136">
        <f t="shared" si="6"/>
        <v>0</v>
      </c>
      <c r="Z15" s="136" t="s">
        <v>24</v>
      </c>
      <c r="AA15" s="136">
        <f t="shared" si="7"/>
        <v>0</v>
      </c>
      <c r="AB15" s="10" t="s">
        <v>25</v>
      </c>
      <c r="AC15" s="10">
        <f t="shared" si="8"/>
        <v>184.5</v>
      </c>
      <c r="AD15" s="10" t="s">
        <v>24</v>
      </c>
      <c r="AE15" s="10">
        <f t="shared" ref="AE15" si="20">IF(AD15="tak",1.5*$B15,0)</f>
        <v>0</v>
      </c>
      <c r="AF15" s="10">
        <v>5</v>
      </c>
      <c r="AG15" s="10">
        <v>0</v>
      </c>
      <c r="AH15" s="21">
        <v>0</v>
      </c>
      <c r="AI15" s="21">
        <f t="shared" ref="AI15" si="21">B15-P15-R15</f>
        <v>41</v>
      </c>
      <c r="AJ15" s="22">
        <f t="shared" si="10"/>
        <v>184.5</v>
      </c>
      <c r="AK15" s="22">
        <f t="shared" si="11"/>
        <v>0</v>
      </c>
      <c r="AL15" s="22">
        <f t="shared" si="12"/>
        <v>0</v>
      </c>
      <c r="AM15" s="22">
        <f t="shared" ref="AM15" si="22">AI15*N15</f>
        <v>41</v>
      </c>
      <c r="AN15" s="10" t="s">
        <v>24</v>
      </c>
      <c r="AO15" s="10">
        <f t="shared" ref="AO15" si="23">IF(AN15="tak",$C15*$B15,0)</f>
        <v>0</v>
      </c>
      <c r="AP15" s="10" t="s">
        <v>24</v>
      </c>
      <c r="AQ15" s="10">
        <f t="shared" ref="AQ15" si="24">IF(AP15="tak",$C15*$B15,0)</f>
        <v>0</v>
      </c>
      <c r="AR15" s="107">
        <v>0</v>
      </c>
      <c r="AS15" s="107">
        <v>0</v>
      </c>
      <c r="AT15" s="107">
        <f t="shared" ref="AT15" si="25">AR15*AS15</f>
        <v>0</v>
      </c>
      <c r="AU15" s="107">
        <v>0</v>
      </c>
      <c r="AV15" s="107"/>
      <c r="AW15" s="107">
        <v>0</v>
      </c>
      <c r="AX15" s="107">
        <v>0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</row>
    <row r="16" spans="1:367" s="74" customFormat="1" ht="15" customHeight="1" x14ac:dyDescent="0.25">
      <c r="A16" s="40" t="s">
        <v>111</v>
      </c>
      <c r="B16" s="18">
        <v>66</v>
      </c>
      <c r="C16" s="18">
        <v>4</v>
      </c>
      <c r="D16" s="18"/>
      <c r="E16" s="18" t="s">
        <v>158</v>
      </c>
      <c r="F16" s="19" t="s">
        <v>25</v>
      </c>
      <c r="G16" s="19">
        <f t="shared" si="0"/>
        <v>0</v>
      </c>
      <c r="H16" s="19" t="s">
        <v>24</v>
      </c>
      <c r="I16" s="19">
        <f t="shared" si="1"/>
        <v>0</v>
      </c>
      <c r="J16" s="19" t="s">
        <v>24</v>
      </c>
      <c r="K16" s="19">
        <f t="shared" si="2"/>
        <v>0</v>
      </c>
      <c r="L16" s="19" t="s">
        <v>24</v>
      </c>
      <c r="M16" s="19">
        <f t="shared" si="3"/>
        <v>0</v>
      </c>
      <c r="N16" s="20">
        <f t="shared" si="4"/>
        <v>1</v>
      </c>
      <c r="O16" s="20">
        <f t="shared" si="5"/>
        <v>0</v>
      </c>
      <c r="P16" s="20">
        <v>0</v>
      </c>
      <c r="Q16" s="20"/>
      <c r="R16" s="20">
        <v>0</v>
      </c>
      <c r="S16" s="20"/>
      <c r="T16" s="20"/>
      <c r="U16" s="20"/>
      <c r="V16" s="20"/>
      <c r="W16" s="20">
        <v>0</v>
      </c>
      <c r="X16" s="136" t="s">
        <v>24</v>
      </c>
      <c r="Y16" s="136">
        <f>Y3</f>
        <v>0</v>
      </c>
      <c r="Z16" s="136" t="s">
        <v>24</v>
      </c>
      <c r="AA16" s="136">
        <f>AA3</f>
        <v>0</v>
      </c>
      <c r="AB16" s="10" t="s">
        <v>25</v>
      </c>
      <c r="AC16" s="10">
        <f t="shared" si="8"/>
        <v>264</v>
      </c>
      <c r="AD16" s="10" t="s">
        <v>24</v>
      </c>
      <c r="AE16" s="10">
        <f t="shared" si="9"/>
        <v>0</v>
      </c>
      <c r="AF16" s="10">
        <v>0</v>
      </c>
      <c r="AG16" s="10">
        <v>0</v>
      </c>
      <c r="AH16" s="21">
        <v>0</v>
      </c>
      <c r="AI16" s="21">
        <f t="shared" si="17"/>
        <v>66</v>
      </c>
      <c r="AJ16" s="22">
        <f t="shared" si="10"/>
        <v>264</v>
      </c>
      <c r="AK16" s="22">
        <f t="shared" si="11"/>
        <v>0</v>
      </c>
      <c r="AL16" s="22">
        <f t="shared" si="12"/>
        <v>0</v>
      </c>
      <c r="AM16" s="22">
        <f t="shared" si="13"/>
        <v>66</v>
      </c>
      <c r="AN16" s="10" t="s">
        <v>24</v>
      </c>
      <c r="AO16" s="10">
        <f>AO3</f>
        <v>0</v>
      </c>
      <c r="AP16" s="10" t="s">
        <v>24</v>
      </c>
      <c r="AQ16" s="10">
        <f t="shared" si="15"/>
        <v>0</v>
      </c>
      <c r="AR16" s="107">
        <v>0</v>
      </c>
      <c r="AS16" s="107">
        <v>0</v>
      </c>
      <c r="AT16" s="107">
        <f t="shared" si="16"/>
        <v>0</v>
      </c>
      <c r="AU16" s="107">
        <v>0</v>
      </c>
      <c r="AV16" s="107"/>
      <c r="AW16" s="107">
        <v>0</v>
      </c>
      <c r="AX16" s="107">
        <v>0</v>
      </c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</row>
    <row r="17" spans="1:367" s="74" customFormat="1" ht="15" customHeight="1" x14ac:dyDescent="0.25">
      <c r="A17" s="40" t="s">
        <v>112</v>
      </c>
      <c r="B17" s="18">
        <v>517</v>
      </c>
      <c r="C17" s="18">
        <v>4.5</v>
      </c>
      <c r="D17" s="18">
        <v>0</v>
      </c>
      <c r="E17" s="18" t="s">
        <v>159</v>
      </c>
      <c r="F17" s="19" t="s">
        <v>25</v>
      </c>
      <c r="G17" s="19">
        <f t="shared" si="0"/>
        <v>1292.5</v>
      </c>
      <c r="H17" s="19" t="s">
        <v>24</v>
      </c>
      <c r="I17" s="19">
        <f t="shared" si="1"/>
        <v>1292.5</v>
      </c>
      <c r="J17" s="19" t="s">
        <v>24</v>
      </c>
      <c r="K17" s="19">
        <f t="shared" si="2"/>
        <v>0</v>
      </c>
      <c r="L17" s="19" t="s">
        <v>24</v>
      </c>
      <c r="M17" s="19">
        <f t="shared" si="3"/>
        <v>0</v>
      </c>
      <c r="N17" s="20">
        <f t="shared" si="4"/>
        <v>0.5</v>
      </c>
      <c r="O17" s="20">
        <f t="shared" si="5"/>
        <v>258.5</v>
      </c>
      <c r="P17" s="20">
        <v>517</v>
      </c>
      <c r="Q17" s="20"/>
      <c r="R17" s="20">
        <v>502</v>
      </c>
      <c r="S17" s="20"/>
      <c r="T17" s="20"/>
      <c r="U17" s="20"/>
      <c r="V17" s="20"/>
      <c r="W17" s="20">
        <v>59</v>
      </c>
      <c r="X17" s="136" t="s">
        <v>24</v>
      </c>
      <c r="Y17" s="136">
        <f>IF(X17="tak",$C17*$B17,0)</f>
        <v>0</v>
      </c>
      <c r="Z17" s="136" t="s">
        <v>24</v>
      </c>
      <c r="AA17" s="136">
        <f>IF(Z17="tak",$C17*$B17,0)</f>
        <v>0</v>
      </c>
      <c r="AB17" s="10" t="s">
        <v>25</v>
      </c>
      <c r="AC17" s="10">
        <f t="shared" si="8"/>
        <v>2326.5</v>
      </c>
      <c r="AD17" s="10" t="s">
        <v>25</v>
      </c>
      <c r="AE17" s="10">
        <f t="shared" si="9"/>
        <v>775.5</v>
      </c>
      <c r="AF17" s="10">
        <v>20</v>
      </c>
      <c r="AG17" s="10">
        <v>1</v>
      </c>
      <c r="AH17" s="21">
        <v>116</v>
      </c>
      <c r="AI17" s="21">
        <v>0</v>
      </c>
      <c r="AJ17" s="22">
        <f t="shared" si="10"/>
        <v>0</v>
      </c>
      <c r="AK17" s="22">
        <f t="shared" si="11"/>
        <v>0</v>
      </c>
      <c r="AL17" s="22">
        <f t="shared" si="12"/>
        <v>0</v>
      </c>
      <c r="AM17" s="22">
        <f t="shared" si="13"/>
        <v>0</v>
      </c>
      <c r="AN17" s="10" t="s">
        <v>24</v>
      </c>
      <c r="AO17" s="10">
        <f t="shared" si="14"/>
        <v>0</v>
      </c>
      <c r="AP17" s="10" t="s">
        <v>24</v>
      </c>
      <c r="AQ17" s="10">
        <f t="shared" si="15"/>
        <v>0</v>
      </c>
      <c r="AR17" s="107">
        <v>0</v>
      </c>
      <c r="AS17" s="107">
        <v>0</v>
      </c>
      <c r="AT17" s="107">
        <f t="shared" si="16"/>
        <v>0</v>
      </c>
      <c r="AU17" s="107">
        <v>0</v>
      </c>
      <c r="AV17" s="107"/>
      <c r="AW17" s="107">
        <v>0</v>
      </c>
      <c r="AX17" s="107">
        <v>0</v>
      </c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</row>
    <row r="18" spans="1:367" s="74" customFormat="1" ht="15" customHeight="1" x14ac:dyDescent="0.25">
      <c r="A18" s="40" t="s">
        <v>113</v>
      </c>
      <c r="B18" s="18">
        <v>214</v>
      </c>
      <c r="C18" s="18">
        <v>4</v>
      </c>
      <c r="D18" s="18"/>
      <c r="E18" s="18" t="s">
        <v>158</v>
      </c>
      <c r="F18" s="19" t="s">
        <v>25</v>
      </c>
      <c r="G18" s="19">
        <f t="shared" si="0"/>
        <v>0</v>
      </c>
      <c r="H18" s="19" t="s">
        <v>24</v>
      </c>
      <c r="I18" s="19">
        <f t="shared" si="1"/>
        <v>0</v>
      </c>
      <c r="J18" s="19" t="s">
        <v>24</v>
      </c>
      <c r="K18" s="19">
        <f t="shared" si="2"/>
        <v>0</v>
      </c>
      <c r="L18" s="19" t="s">
        <v>24</v>
      </c>
      <c r="M18" s="19">
        <f t="shared" si="3"/>
        <v>0</v>
      </c>
      <c r="N18" s="20">
        <f t="shared" si="4"/>
        <v>1</v>
      </c>
      <c r="O18" s="20">
        <f t="shared" si="5"/>
        <v>0</v>
      </c>
      <c r="P18" s="20">
        <v>0</v>
      </c>
      <c r="Q18" s="20"/>
      <c r="R18" s="20">
        <v>0</v>
      </c>
      <c r="S18" s="20"/>
      <c r="T18" s="20"/>
      <c r="U18" s="20"/>
      <c r="V18" s="20"/>
      <c r="W18" s="20">
        <v>0</v>
      </c>
      <c r="X18" s="136" t="s">
        <v>24</v>
      </c>
      <c r="Y18" s="136">
        <f>IF(X18="tak",$C18*$B18,0)</f>
        <v>0</v>
      </c>
      <c r="Z18" s="136" t="s">
        <v>24</v>
      </c>
      <c r="AA18" s="136">
        <f>IF(Z18="tak",$C18*$B18,0)</f>
        <v>0</v>
      </c>
      <c r="AB18" s="10" t="s">
        <v>25</v>
      </c>
      <c r="AC18" s="10">
        <f t="shared" si="8"/>
        <v>856</v>
      </c>
      <c r="AD18" s="10" t="s">
        <v>24</v>
      </c>
      <c r="AE18" s="10">
        <f t="shared" si="9"/>
        <v>0</v>
      </c>
      <c r="AF18" s="10">
        <v>0</v>
      </c>
      <c r="AG18" s="10">
        <v>0</v>
      </c>
      <c r="AH18" s="21">
        <v>0</v>
      </c>
      <c r="AI18" s="21">
        <f>B18-P18-R18</f>
        <v>214</v>
      </c>
      <c r="AJ18" s="22">
        <f t="shared" si="10"/>
        <v>856</v>
      </c>
      <c r="AK18" s="22">
        <f t="shared" si="11"/>
        <v>0</v>
      </c>
      <c r="AL18" s="22">
        <f t="shared" si="12"/>
        <v>0</v>
      </c>
      <c r="AM18" s="22">
        <f t="shared" si="13"/>
        <v>214</v>
      </c>
      <c r="AN18" s="10" t="s">
        <v>24</v>
      </c>
      <c r="AO18" s="10">
        <f t="shared" si="14"/>
        <v>0</v>
      </c>
      <c r="AP18" s="10" t="s">
        <v>24</v>
      </c>
      <c r="AQ18" s="10">
        <f t="shared" si="15"/>
        <v>0</v>
      </c>
      <c r="AR18" s="107">
        <v>0</v>
      </c>
      <c r="AS18" s="107">
        <v>0</v>
      </c>
      <c r="AT18" s="107">
        <f t="shared" si="16"/>
        <v>0</v>
      </c>
      <c r="AU18" s="107">
        <v>0</v>
      </c>
      <c r="AV18" s="107"/>
      <c r="AW18" s="107">
        <v>0</v>
      </c>
      <c r="AX18" s="107">
        <v>0</v>
      </c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</row>
    <row r="19" spans="1:367" s="74" customFormat="1" ht="15" customHeight="1" x14ac:dyDescent="0.25">
      <c r="A19" s="40" t="s">
        <v>209</v>
      </c>
      <c r="B19" s="18">
        <v>176</v>
      </c>
      <c r="C19" s="18">
        <v>4.5</v>
      </c>
      <c r="D19" s="18"/>
      <c r="E19" s="18" t="s">
        <v>158</v>
      </c>
      <c r="F19" s="19" t="s">
        <v>25</v>
      </c>
      <c r="G19" s="19">
        <f t="shared" si="0"/>
        <v>792</v>
      </c>
      <c r="H19" s="19" t="s">
        <v>24</v>
      </c>
      <c r="I19" s="19">
        <f t="shared" si="1"/>
        <v>0</v>
      </c>
      <c r="J19" s="19" t="s">
        <v>24</v>
      </c>
      <c r="K19" s="19">
        <f t="shared" si="2"/>
        <v>0</v>
      </c>
      <c r="L19" s="19" t="s">
        <v>24</v>
      </c>
      <c r="M19" s="19">
        <f t="shared" si="3"/>
        <v>0</v>
      </c>
      <c r="N19" s="20">
        <f t="shared" ref="N19" si="26">IF(AD19="tak",1*0.5,IF(AR19&gt;0,1*0.5,2*0.5))</f>
        <v>1</v>
      </c>
      <c r="O19" s="20">
        <f t="shared" ref="O19" si="27">N19*(B19-AI19)</f>
        <v>176</v>
      </c>
      <c r="P19" s="20">
        <v>176</v>
      </c>
      <c r="Q19" s="20"/>
      <c r="R19" s="20">
        <v>0</v>
      </c>
      <c r="S19" s="20"/>
      <c r="T19" s="20"/>
      <c r="U19" s="20"/>
      <c r="V19" s="20"/>
      <c r="W19" s="20">
        <v>128</v>
      </c>
      <c r="X19" s="136" t="s">
        <v>24</v>
      </c>
      <c r="Y19" s="136">
        <f t="shared" ref="Y19" si="28">IF(X19="tak",$C19*$B19,0)</f>
        <v>0</v>
      </c>
      <c r="Z19" s="136" t="s">
        <v>24</v>
      </c>
      <c r="AA19" s="136">
        <f t="shared" ref="AA19" si="29">IF(Z19="tak",$C19*$B19,0)</f>
        <v>0</v>
      </c>
      <c r="AB19" s="10" t="s">
        <v>25</v>
      </c>
      <c r="AC19" s="10">
        <f t="shared" si="8"/>
        <v>792</v>
      </c>
      <c r="AD19" s="10" t="s">
        <v>24</v>
      </c>
      <c r="AE19" s="10">
        <f t="shared" ref="AE19" si="30">IF(AD19="tak",1.5*$B19,0)</f>
        <v>0</v>
      </c>
      <c r="AF19" s="10">
        <v>2</v>
      </c>
      <c r="AG19" s="10">
        <v>2</v>
      </c>
      <c r="AH19" s="21">
        <v>0</v>
      </c>
      <c r="AI19" s="21">
        <f t="shared" ref="AI19" si="31">B19-P19-R19</f>
        <v>0</v>
      </c>
      <c r="AJ19" s="22">
        <f t="shared" si="10"/>
        <v>0</v>
      </c>
      <c r="AK19" s="22">
        <f t="shared" si="11"/>
        <v>0</v>
      </c>
      <c r="AL19" s="22">
        <f t="shared" si="12"/>
        <v>0</v>
      </c>
      <c r="AM19" s="22">
        <f t="shared" ref="AM19" si="32">AI19*N19</f>
        <v>0</v>
      </c>
      <c r="AN19" s="10" t="s">
        <v>24</v>
      </c>
      <c r="AO19" s="10">
        <f t="shared" ref="AO19" si="33">IF(AN19="tak",$C19*$B19,0)</f>
        <v>0</v>
      </c>
      <c r="AP19" s="10" t="s">
        <v>24</v>
      </c>
      <c r="AQ19" s="10">
        <f t="shared" ref="AQ19" si="34">IF(AP19="tak",$C19*$B19,0)</f>
        <v>0</v>
      </c>
      <c r="AR19" s="107">
        <v>0</v>
      </c>
      <c r="AS19" s="107">
        <v>0</v>
      </c>
      <c r="AT19" s="107">
        <f t="shared" ref="AT19" si="35">AR19*AS19</f>
        <v>0</v>
      </c>
      <c r="AU19" s="107">
        <v>0</v>
      </c>
      <c r="AV19" s="107"/>
      <c r="AW19" s="107">
        <v>0</v>
      </c>
      <c r="AX19" s="107">
        <v>0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</row>
    <row r="20" spans="1:367" s="74" customFormat="1" ht="30" customHeight="1" x14ac:dyDescent="0.25">
      <c r="A20" s="98" t="s">
        <v>181</v>
      </c>
      <c r="B20" s="18"/>
      <c r="C20" s="18"/>
      <c r="D20" s="18"/>
      <c r="E20" s="18"/>
      <c r="F20" s="19"/>
      <c r="G20" s="19"/>
      <c r="H20" s="19"/>
      <c r="I20" s="19"/>
      <c r="J20" s="19"/>
      <c r="K20" s="19"/>
      <c r="L20" s="19"/>
      <c r="M20" s="19"/>
      <c r="N20" s="20"/>
      <c r="O20" s="20"/>
      <c r="P20" s="20">
        <v>98</v>
      </c>
      <c r="Q20" s="20"/>
      <c r="R20" s="20">
        <f>(438+1420)</f>
        <v>1858</v>
      </c>
      <c r="S20" s="20">
        <v>1</v>
      </c>
      <c r="T20" s="20"/>
      <c r="U20" s="20"/>
      <c r="V20" s="20">
        <v>0</v>
      </c>
      <c r="W20" s="20"/>
      <c r="X20" s="136"/>
      <c r="Y20" s="136"/>
      <c r="Z20" s="136"/>
      <c r="AA20" s="136"/>
      <c r="AB20" s="10"/>
      <c r="AC20" s="10"/>
      <c r="AD20" s="10"/>
      <c r="AE20" s="10"/>
      <c r="AF20" s="10"/>
      <c r="AG20" s="10"/>
      <c r="AH20" s="21">
        <v>46</v>
      </c>
      <c r="AI20" s="21"/>
      <c r="AJ20" s="22"/>
      <c r="AK20" s="22"/>
      <c r="AL20" s="22"/>
      <c r="AM20" s="22"/>
      <c r="AN20" s="10"/>
      <c r="AO20" s="10"/>
      <c r="AP20" s="10"/>
      <c r="AQ20" s="10"/>
      <c r="AR20" s="107"/>
      <c r="AS20" s="107"/>
      <c r="AT20" s="107"/>
      <c r="AU20" s="107"/>
      <c r="AV20" s="107"/>
      <c r="AW20" s="107"/>
      <c r="AX20" s="107">
        <v>0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</row>
    <row r="21" spans="1:367" s="74" customFormat="1" ht="15" customHeight="1" x14ac:dyDescent="0.25">
      <c r="A21" s="23" t="s">
        <v>30</v>
      </c>
      <c r="B21" s="24"/>
      <c r="C21" s="24"/>
      <c r="D21" s="24"/>
      <c r="E21" s="24"/>
      <c r="F21" s="24">
        <f>SUM(G3:G20)</f>
        <v>9604</v>
      </c>
      <c r="G21" s="24"/>
      <c r="H21" s="24">
        <f>SUM(I3:I20)</f>
        <v>1370</v>
      </c>
      <c r="I21" s="24"/>
      <c r="J21" s="24">
        <f>SUM(K3:K20)</f>
        <v>0</v>
      </c>
      <c r="K21" s="24"/>
      <c r="L21" s="24">
        <f>SUM(M3:M20)</f>
        <v>0</v>
      </c>
      <c r="M21" s="24"/>
      <c r="N21" s="25">
        <f>SUM(N3:N20)</f>
        <v>12.5</v>
      </c>
      <c r="O21" s="24"/>
      <c r="P21" s="25">
        <f>SUM(P3:P20)</f>
        <v>3238</v>
      </c>
      <c r="Q21" s="25">
        <v>432</v>
      </c>
      <c r="R21" s="25">
        <f>SUM(R3:R20)</f>
        <v>2604</v>
      </c>
      <c r="S21" s="25">
        <f t="shared" ref="S21" si="36">SUM(S13:S20)</f>
        <v>1</v>
      </c>
      <c r="T21" s="25">
        <f>SUM(T3:T20)</f>
        <v>0</v>
      </c>
      <c r="U21" s="25">
        <f>SUM(U3:U20)</f>
        <v>0</v>
      </c>
      <c r="V21" s="25">
        <f t="shared" ref="V21" si="37">SUM(V13:V20)</f>
        <v>0</v>
      </c>
      <c r="W21" s="25">
        <f t="shared" ref="W21" si="38">SUM(W3:W20)</f>
        <v>1892</v>
      </c>
      <c r="X21" s="25">
        <f>SUM(Y3:Y20)</f>
        <v>0</v>
      </c>
      <c r="Y21" s="25"/>
      <c r="Z21" s="25">
        <f>SUM(AA3:AA20)</f>
        <v>0</v>
      </c>
      <c r="AA21" s="25"/>
      <c r="AB21" s="24">
        <f>SUM(AC3:AC20)</f>
        <v>14123.5</v>
      </c>
      <c r="AC21" s="24"/>
      <c r="AD21" s="25">
        <f>SUM(AE3:AE20)</f>
        <v>2754</v>
      </c>
      <c r="AE21" s="24"/>
      <c r="AF21" s="37">
        <f t="shared" ref="AF21:AG21" si="39">SUM(AF3:AF20)</f>
        <v>94</v>
      </c>
      <c r="AG21" s="37">
        <f t="shared" si="39"/>
        <v>19</v>
      </c>
      <c r="AH21" s="25">
        <f>SUM(AH3:AH20)</f>
        <v>323</v>
      </c>
      <c r="AI21" s="24"/>
      <c r="AJ21" s="25">
        <f t="shared" ref="AJ21:AM21" si="40">SUM(AJ3:AJ20)</f>
        <v>3279.2</v>
      </c>
      <c r="AK21" s="25">
        <f t="shared" si="40"/>
        <v>0</v>
      </c>
      <c r="AL21" s="25">
        <f t="shared" si="40"/>
        <v>0</v>
      </c>
      <c r="AM21" s="25">
        <f t="shared" si="40"/>
        <v>1274</v>
      </c>
      <c r="AN21" s="25">
        <f>SUM(AO3:AO20)</f>
        <v>0</v>
      </c>
      <c r="AO21" s="25"/>
      <c r="AP21" s="25">
        <f>SUM(AQ3:AQ20)</f>
        <v>0</v>
      </c>
      <c r="AQ21" s="24"/>
      <c r="AR21" s="181">
        <f>SUM(AS3:AS20)</f>
        <v>942</v>
      </c>
      <c r="AS21" s="181"/>
      <c r="AT21" s="71">
        <f>SUM(AT3:AT20)</f>
        <v>1884</v>
      </c>
      <c r="AU21" s="25">
        <f>SUM(AU3:AU20)</f>
        <v>0</v>
      </c>
      <c r="AV21" s="145">
        <v>0</v>
      </c>
      <c r="AW21" s="25">
        <f>SUM(AW3:AW20)</f>
        <v>0</v>
      </c>
      <c r="AX21" s="25">
        <f>SUM(AX3:AX20)</f>
        <v>0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</row>
    <row r="22" spans="1:367" s="74" customFormat="1" ht="15" customHeight="1" x14ac:dyDescent="0.25">
      <c r="A22" s="23" t="s">
        <v>31</v>
      </c>
      <c r="B22" s="30"/>
      <c r="C22" s="30"/>
      <c r="D22" s="30"/>
      <c r="E22" s="30"/>
      <c r="F22" s="30" t="s">
        <v>32</v>
      </c>
      <c r="G22" s="30"/>
      <c r="H22" s="30" t="s">
        <v>32</v>
      </c>
      <c r="I22" s="30"/>
      <c r="J22" s="30" t="s">
        <v>32</v>
      </c>
      <c r="K22" s="30"/>
      <c r="L22" s="30" t="s">
        <v>32</v>
      </c>
      <c r="M22" s="30"/>
      <c r="N22" s="30" t="s">
        <v>32</v>
      </c>
      <c r="O22" s="30"/>
      <c r="P22" s="30" t="s">
        <v>33</v>
      </c>
      <c r="Q22" s="30" t="s">
        <v>33</v>
      </c>
      <c r="R22" s="30" t="s">
        <v>33</v>
      </c>
      <c r="S22" s="77" t="s">
        <v>225</v>
      </c>
      <c r="T22" s="30" t="s">
        <v>33</v>
      </c>
      <c r="U22" s="30" t="s">
        <v>33</v>
      </c>
      <c r="V22" s="77" t="s">
        <v>225</v>
      </c>
      <c r="W22" s="30" t="s">
        <v>33</v>
      </c>
      <c r="X22" s="30" t="s">
        <v>32</v>
      </c>
      <c r="Y22" s="30"/>
      <c r="Z22" s="30" t="s">
        <v>32</v>
      </c>
      <c r="AA22" s="30"/>
      <c r="AB22" s="30" t="s">
        <v>32</v>
      </c>
      <c r="AC22" s="30"/>
      <c r="AD22" s="30" t="s">
        <v>32</v>
      </c>
      <c r="AE22" s="30"/>
      <c r="AF22" s="30" t="s">
        <v>34</v>
      </c>
      <c r="AG22" s="30" t="s">
        <v>34</v>
      </c>
      <c r="AH22" s="30" t="s">
        <v>33</v>
      </c>
      <c r="AI22" s="30"/>
      <c r="AJ22" s="30" t="s">
        <v>32</v>
      </c>
      <c r="AK22" s="30" t="s">
        <v>32</v>
      </c>
      <c r="AL22" s="30" t="s">
        <v>32</v>
      </c>
      <c r="AM22" s="30" t="s">
        <v>32</v>
      </c>
      <c r="AN22" s="30" t="s">
        <v>32</v>
      </c>
      <c r="AO22" s="30"/>
      <c r="AP22" s="30" t="s">
        <v>32</v>
      </c>
      <c r="AQ22" s="30"/>
      <c r="AR22" s="166" t="s">
        <v>33</v>
      </c>
      <c r="AS22" s="166"/>
      <c r="AT22" s="30" t="s">
        <v>32</v>
      </c>
      <c r="AU22" s="30" t="s">
        <v>33</v>
      </c>
      <c r="AV22" s="77" t="s">
        <v>33</v>
      </c>
      <c r="AW22" s="30" t="s">
        <v>33</v>
      </c>
      <c r="AX22" s="77" t="s">
        <v>225</v>
      </c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</row>
    <row r="23" spans="1:367" s="74" customFormat="1" ht="15" customHeight="1" x14ac:dyDescent="0.25">
      <c r="A23" s="31" t="s">
        <v>35</v>
      </c>
      <c r="B23" s="32"/>
      <c r="C23" s="32"/>
      <c r="D23" s="32"/>
      <c r="E23" s="32"/>
      <c r="F23" s="32">
        <f>F21*'Ceny jednostkowe_do ukrycia'!D3</f>
        <v>0</v>
      </c>
      <c r="G23" s="32"/>
      <c r="H23" s="32">
        <f>H21*'Ceny jednostkowe_do ukrycia'!E3</f>
        <v>0</v>
      </c>
      <c r="I23" s="32"/>
      <c r="J23" s="32">
        <f>J21*'Ceny jednostkowe_do ukrycia'!F3</f>
        <v>0</v>
      </c>
      <c r="K23" s="32"/>
      <c r="L23" s="32">
        <f>L21*'Ceny jednostkowe_do ukrycia'!G3</f>
        <v>0</v>
      </c>
      <c r="M23" s="32"/>
      <c r="N23" s="32">
        <f>N21*'Ceny jednostkowe_do ukrycia'!H3</f>
        <v>0</v>
      </c>
      <c r="O23" s="32"/>
      <c r="P23" s="32">
        <f>P21*'Ceny jednostkowe_do ukrycia'!I3</f>
        <v>0</v>
      </c>
      <c r="Q23" s="32">
        <f>Q21*'Ceny jednostkowe_do ukrycia'!J3</f>
        <v>0</v>
      </c>
      <c r="R23" s="32">
        <f>R21*'Ceny jednostkowe_do ukrycia'!K3</f>
        <v>0</v>
      </c>
      <c r="S23" s="32">
        <f>S21*'Ceny jednostkowe_do ukrycia'!L3</f>
        <v>0</v>
      </c>
      <c r="T23" s="32">
        <f>T21*'Ceny jednostkowe_do ukrycia'!M3</f>
        <v>0</v>
      </c>
      <c r="U23" s="32">
        <f>U21*'Ceny jednostkowe_do ukrycia'!N3</f>
        <v>0</v>
      </c>
      <c r="V23" s="32">
        <f>V21*'Ceny jednostkowe_do ukrycia'!O3</f>
        <v>0</v>
      </c>
      <c r="W23" s="32">
        <f>W21*'Ceny jednostkowe_do ukrycia'!P3</f>
        <v>0</v>
      </c>
      <c r="X23" s="32">
        <f>X21*'Ceny jednostkowe_do ukrycia'!Q3</f>
        <v>0</v>
      </c>
      <c r="Y23" s="32"/>
      <c r="Z23" s="32">
        <f>Z21*'Ceny jednostkowe_do ukrycia'!R3</f>
        <v>0</v>
      </c>
      <c r="AA23" s="32"/>
      <c r="AB23" s="32">
        <f>AB21*'Ceny jednostkowe_do ukrycia'!S3</f>
        <v>0</v>
      </c>
      <c r="AC23" s="32"/>
      <c r="AD23" s="32">
        <f>AD21*'Ceny jednostkowe_do ukrycia'!T3</f>
        <v>0</v>
      </c>
      <c r="AE23" s="32"/>
      <c r="AF23" s="32">
        <f>AF21*'Ceny jednostkowe_do ukrycia'!U3</f>
        <v>0</v>
      </c>
      <c r="AG23" s="32">
        <f>AG21*'Ceny jednostkowe_do ukrycia'!V3</f>
        <v>0</v>
      </c>
      <c r="AH23" s="32">
        <f>AH21*'Ceny jednostkowe_do ukrycia'!W3</f>
        <v>0</v>
      </c>
      <c r="AI23" s="32"/>
      <c r="AJ23" s="32">
        <f>AJ21*'Ceny jednostkowe_do ukrycia'!Z3</f>
        <v>0</v>
      </c>
      <c r="AK23" s="32">
        <f>AK21*'Ceny jednostkowe_do ukrycia'!AA3</f>
        <v>0</v>
      </c>
      <c r="AL23" s="32">
        <f>AL21*'Ceny jednostkowe_do ukrycia'!AB3</f>
        <v>0</v>
      </c>
      <c r="AM23" s="32">
        <f>AM21*'Ceny jednostkowe_do ukrycia'!AC3</f>
        <v>0</v>
      </c>
      <c r="AN23" s="32">
        <f>AN21*'Ceny jednostkowe_do ukrycia'!AD3</f>
        <v>0</v>
      </c>
      <c r="AO23" s="32"/>
      <c r="AP23" s="32">
        <f>AP21*'Ceny jednostkowe_do ukrycia'!AE3</f>
        <v>0</v>
      </c>
      <c r="AQ23" s="32"/>
      <c r="AR23" s="164">
        <f>AR21*'Ceny jednostkowe_do ukrycia'!AF3</f>
        <v>0</v>
      </c>
      <c r="AS23" s="164"/>
      <c r="AT23" s="32">
        <f>AT21*'Ceny jednostkowe_do ukrycia'!$AH$3</f>
        <v>0</v>
      </c>
      <c r="AU23" s="32">
        <f>AU21*'Ceny jednostkowe_do ukrycia'!AI3</f>
        <v>0</v>
      </c>
      <c r="AV23" s="32">
        <f>AV21*'Ceny jednostkowe_do ukrycia'!AJ3</f>
        <v>0</v>
      </c>
      <c r="AW23" s="32">
        <f>AW21*'Ceny jednostkowe_do ukrycia'!AK3</f>
        <v>0</v>
      </c>
      <c r="AX23" s="32">
        <f>AX21*'Ceny jednostkowe_do ukrycia'!AL3</f>
        <v>0</v>
      </c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</row>
    <row r="24" spans="1:367" s="33" customFormat="1" ht="15" customHeight="1" x14ac:dyDescent="0.25">
      <c r="A24" s="33" t="s">
        <v>176</v>
      </c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</row>
    <row r="25" spans="1:367" s="33" customFormat="1" ht="15" customHeight="1" x14ac:dyDescent="0.25">
      <c r="A25" s="33" t="s">
        <v>177</v>
      </c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</row>
    <row r="26" spans="1:367" ht="15" customHeight="1" x14ac:dyDescent="0.25">
      <c r="A26" s="33" t="s">
        <v>178</v>
      </c>
      <c r="B26" s="33">
        <f>SUM(B3)</f>
        <v>1128</v>
      </c>
      <c r="C26" s="33"/>
      <c r="D26" s="33"/>
      <c r="E26" s="33"/>
      <c r="F26" s="33"/>
      <c r="G26" s="33">
        <f>SUM(G3)</f>
        <v>0</v>
      </c>
      <c r="H26" s="33"/>
      <c r="I26" s="33">
        <f>SUM(I3)</f>
        <v>0</v>
      </c>
      <c r="J26" s="33"/>
      <c r="K26" s="33">
        <f>SUM(K3)</f>
        <v>0</v>
      </c>
      <c r="L26" s="33"/>
      <c r="M26" s="33">
        <f>SUM(M3)</f>
        <v>0</v>
      </c>
      <c r="N26" s="33"/>
      <c r="O26" s="33">
        <f t="shared" ref="O26:AO26" si="41">SUM(O3)</f>
        <v>0</v>
      </c>
      <c r="P26" s="33">
        <f t="shared" si="41"/>
        <v>746</v>
      </c>
      <c r="Q26" s="33"/>
      <c r="R26" s="33">
        <f t="shared" si="41"/>
        <v>244</v>
      </c>
      <c r="S26" s="33"/>
      <c r="T26" s="33"/>
      <c r="U26" s="33"/>
      <c r="V26" s="33"/>
      <c r="W26" s="33">
        <f t="shared" si="41"/>
        <v>663</v>
      </c>
      <c r="X26" s="33"/>
      <c r="Y26" s="33">
        <f t="shared" ref="Y26:AA26" si="42">SUM(Y3)</f>
        <v>0</v>
      </c>
      <c r="Z26" s="33"/>
      <c r="AA26" s="33">
        <f t="shared" si="42"/>
        <v>0</v>
      </c>
      <c r="AB26" s="33"/>
      <c r="AC26" s="33">
        <f t="shared" si="41"/>
        <v>0</v>
      </c>
      <c r="AD26" s="33"/>
      <c r="AE26" s="33">
        <f t="shared" si="41"/>
        <v>0</v>
      </c>
      <c r="AF26" s="33">
        <f t="shared" si="41"/>
        <v>22</v>
      </c>
      <c r="AG26" s="33">
        <f t="shared" si="41"/>
        <v>2</v>
      </c>
      <c r="AH26" s="33">
        <f t="shared" si="41"/>
        <v>0</v>
      </c>
      <c r="AI26" s="33"/>
      <c r="AJ26" s="33">
        <f t="shared" si="41"/>
        <v>0</v>
      </c>
      <c r="AK26" s="33">
        <f t="shared" si="41"/>
        <v>0</v>
      </c>
      <c r="AL26" s="33">
        <f t="shared" si="41"/>
        <v>0</v>
      </c>
      <c r="AM26" s="33">
        <f t="shared" si="41"/>
        <v>564</v>
      </c>
      <c r="AN26" s="33"/>
      <c r="AO26" s="33">
        <f t="shared" si="41"/>
        <v>0</v>
      </c>
      <c r="AP26" s="33"/>
      <c r="AQ26" s="33">
        <f t="shared" ref="AQ26" si="43">SUM(AQ3)</f>
        <v>0</v>
      </c>
      <c r="AR26" s="33"/>
      <c r="AS26" s="33">
        <f>SUM(AS3)</f>
        <v>942</v>
      </c>
      <c r="AT26" s="33">
        <f>SUM(AT3)</f>
        <v>1884</v>
      </c>
      <c r="AU26" s="33">
        <f t="shared" ref="AU26:AW26" si="44">SUM(AU3)</f>
        <v>0</v>
      </c>
      <c r="AV26" s="33"/>
      <c r="AW26" s="33">
        <f t="shared" si="44"/>
        <v>0</v>
      </c>
    </row>
    <row r="27" spans="1:367" ht="15" customHeight="1" x14ac:dyDescent="0.25">
      <c r="A27" s="33" t="s">
        <v>179</v>
      </c>
      <c r="B27" s="125">
        <f>SUM(B4:B19)</f>
        <v>3211</v>
      </c>
      <c r="C27" s="33"/>
      <c r="D27" s="33"/>
      <c r="E27" s="33"/>
      <c r="F27" s="33"/>
      <c r="G27" s="33">
        <f>SUM(G4:G19)</f>
        <v>9604</v>
      </c>
      <c r="H27" s="33"/>
      <c r="I27" s="33">
        <f>SUM(I4:I19)</f>
        <v>1370</v>
      </c>
      <c r="J27" s="33"/>
      <c r="K27" s="33">
        <f>SUM(K4:K19)</f>
        <v>0</v>
      </c>
      <c r="L27" s="33"/>
      <c r="M27" s="33">
        <f>SUM(M4:M19)</f>
        <v>0</v>
      </c>
      <c r="N27" s="33"/>
      <c r="O27" s="125">
        <f>SUM(O4:O19)</f>
        <v>1583</v>
      </c>
      <c r="P27" s="125">
        <f>SUM(P4:P19)</f>
        <v>2394</v>
      </c>
      <c r="Q27" s="33"/>
      <c r="R27" s="125">
        <f>SUM(R4:R19)</f>
        <v>502</v>
      </c>
      <c r="S27" s="33"/>
      <c r="T27" s="33"/>
      <c r="U27" s="33"/>
      <c r="V27" s="33"/>
      <c r="W27" s="125">
        <f>SUM(W4:W19)</f>
        <v>1229</v>
      </c>
      <c r="X27" s="33"/>
      <c r="Y27" s="125">
        <f>SUM(Y4:Y19)</f>
        <v>0</v>
      </c>
      <c r="Z27" s="33"/>
      <c r="AA27" s="125">
        <f>SUM(AA4:AA19)</f>
        <v>0</v>
      </c>
      <c r="AB27" s="33"/>
      <c r="AC27" s="125">
        <f>SUM(AC4:AC19)</f>
        <v>14123.5</v>
      </c>
      <c r="AD27" s="33"/>
      <c r="AE27" s="125">
        <f>SUM(AE4:AE19)</f>
        <v>2754</v>
      </c>
      <c r="AF27" s="125">
        <f>SUM(AF4:AF19)</f>
        <v>72</v>
      </c>
      <c r="AG27" s="125">
        <f>SUM(AG4:AG19)</f>
        <v>17</v>
      </c>
      <c r="AH27" s="125">
        <f>SUM(AH4:AH19)</f>
        <v>277</v>
      </c>
      <c r="AI27" s="125"/>
      <c r="AJ27" s="125">
        <f>SUM(AJ4:AJ19)</f>
        <v>3279.2</v>
      </c>
      <c r="AK27" s="125">
        <f>SUM(AK4:AK19)</f>
        <v>0</v>
      </c>
      <c r="AL27" s="125">
        <f>SUM(AL4:AL19)</f>
        <v>0</v>
      </c>
      <c r="AM27" s="125">
        <f>SUM(AM4:AM19)</f>
        <v>710</v>
      </c>
      <c r="AN27" s="125"/>
      <c r="AO27" s="125">
        <f>SUM(AO4:AO19)</f>
        <v>0</v>
      </c>
      <c r="AP27" s="125"/>
      <c r="AQ27" s="125">
        <f>SUM(AQ4:AQ19)</f>
        <v>0</v>
      </c>
      <c r="AR27" s="125"/>
      <c r="AS27" s="125">
        <f>SUM(AS4:AS19)</f>
        <v>0</v>
      </c>
      <c r="AT27" s="125">
        <f>SUM(AT4:AT19)</f>
        <v>0</v>
      </c>
      <c r="AU27" s="125">
        <f>SUM(AU4:AU19)</f>
        <v>0</v>
      </c>
      <c r="AV27" s="33"/>
      <c r="AW27" s="125">
        <f>SUM(AW4:AW19)</f>
        <v>0</v>
      </c>
    </row>
    <row r="28" spans="1:367" ht="15" customHeight="1" x14ac:dyDescent="0.25"/>
    <row r="29" spans="1:367" ht="15" customHeight="1" x14ac:dyDescent="0.25"/>
    <row r="30" spans="1:367" ht="15" customHeight="1" x14ac:dyDescent="0.25"/>
    <row r="31" spans="1:367" ht="15" customHeight="1" x14ac:dyDescent="0.25"/>
    <row r="32" spans="1:36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</sheetData>
  <sheetProtection algorithmName="SHA-512" hashValue="OblULpHy78mFa3e+r+FC1V528GN5eXeAVrzaxmmmgt69mqzIC3jvMk0pRp6fuO1BoxLxU1UwsEVPiKuVnIl1vQ==" saltValue="f/L+zt4+prJtKz92Pl1u+w==" spinCount="100000" sheet="1" objects="1" scenarios="1"/>
  <mergeCells count="16">
    <mergeCell ref="AB1:AW1"/>
    <mergeCell ref="X2:Y2"/>
    <mergeCell ref="Z2:AA2"/>
    <mergeCell ref="A1:E1"/>
    <mergeCell ref="F2:G2"/>
    <mergeCell ref="AB2:AC2"/>
    <mergeCell ref="L2:M2"/>
    <mergeCell ref="J2:K2"/>
    <mergeCell ref="H2:I2"/>
    <mergeCell ref="F1:AA1"/>
    <mergeCell ref="AR23:AS23"/>
    <mergeCell ref="AR21:AS21"/>
    <mergeCell ref="AR22:AS22"/>
    <mergeCell ref="AD2:AE2"/>
    <mergeCell ref="AN2:AO2"/>
    <mergeCell ref="AP2:AQ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Buszkowice</vt:lpstr>
      <vt:lpstr>Dąbrowa Dolna</vt:lpstr>
      <vt:lpstr>Dąbrowa Środkowa</vt:lpstr>
      <vt:lpstr>Dłużyce</vt:lpstr>
      <vt:lpstr>Dziesław</vt:lpstr>
      <vt:lpstr>Krzyżowa</vt:lpstr>
      <vt:lpstr>Ręszów</vt:lpstr>
      <vt:lpstr>Turów</vt:lpstr>
      <vt:lpstr>Wielowieś</vt:lpstr>
      <vt:lpstr>Zaborów</vt:lpstr>
      <vt:lpstr>Przychowa</vt:lpstr>
      <vt:lpstr>Parszowice</vt:lpstr>
      <vt:lpstr>Sitno</vt:lpstr>
      <vt:lpstr>Dziewin</vt:lpstr>
      <vt:lpstr>Ceny jednostkowe_do ukrycia</vt:lpstr>
      <vt:lpstr>Zbiorcza</vt:lpstr>
      <vt:lpstr>Zbiorcze_kat_dróg</vt:lpstr>
      <vt:lpstr>Suma długości dróg</vt:lpstr>
      <vt:lpstr>Ceny jednostkowe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PLinda</dc:creator>
  <cp:lastModifiedBy>AGlowinska</cp:lastModifiedBy>
  <cp:revision>1</cp:revision>
  <cp:lastPrinted>2017-04-05T12:21:28Z</cp:lastPrinted>
  <dcterms:created xsi:type="dcterms:W3CDTF">2017-02-10T07:44:41Z</dcterms:created>
  <dcterms:modified xsi:type="dcterms:W3CDTF">2017-10-06T10:40:40Z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